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00" yWindow="45" windowWidth="7875" windowHeight="8010" activeTab="2"/>
  </bookViews>
  <sheets>
    <sheet name="2015 PREVISIO" sheetId="4" r:id="rId1"/>
    <sheet name="PREVISIO 2016" sheetId="5" r:id="rId2"/>
    <sheet name="2017 PREVISIO" sheetId="6" r:id="rId3"/>
    <sheet name="2017 PREV. INTERESES" sheetId="7" r:id="rId4"/>
    <sheet name="Hoja3" sheetId="3" r:id="rId5"/>
  </sheets>
  <calcPr calcId="125725"/>
</workbook>
</file>

<file path=xl/calcChain.xml><?xml version="1.0" encoding="utf-8"?>
<calcChain xmlns="http://schemas.openxmlformats.org/spreadsheetml/2006/main">
  <c r="I15" i="7"/>
  <c r="D16"/>
  <c r="I14"/>
  <c r="F14"/>
  <c r="E13"/>
  <c r="I13" s="1"/>
  <c r="I12"/>
  <c r="I11"/>
  <c r="I10"/>
  <c r="I9"/>
  <c r="I8"/>
  <c r="I7"/>
  <c r="I6"/>
  <c r="I5"/>
  <c r="I4"/>
  <c r="I16" l="1"/>
  <c r="Q27" i="6" l="1"/>
  <c r="D21"/>
  <c r="Q8" i="5" l="1"/>
  <c r="R8" s="1"/>
  <c r="Q9"/>
  <c r="Q10"/>
  <c r="Q11"/>
  <c r="Q12"/>
  <c r="Q13"/>
  <c r="Q14"/>
  <c r="Q15"/>
  <c r="Q16"/>
  <c r="Q17"/>
  <c r="Q18"/>
  <c r="Q7"/>
  <c r="Q19" s="1"/>
  <c r="R7" l="1"/>
  <c r="Q8" i="6"/>
  <c r="Q9"/>
  <c r="Q10"/>
  <c r="Q11"/>
  <c r="Q12"/>
  <c r="Q13"/>
  <c r="Q14"/>
  <c r="Q15"/>
  <c r="Q16"/>
  <c r="Q17"/>
  <c r="Q18"/>
  <c r="Q7"/>
  <c r="E26" l="1"/>
  <c r="Q26" s="1"/>
  <c r="R26" s="1"/>
  <c r="E25"/>
  <c r="Q25" s="1"/>
  <c r="P28"/>
  <c r="O28"/>
  <c r="N28"/>
  <c r="L28"/>
  <c r="K28"/>
  <c r="J28"/>
  <c r="I28"/>
  <c r="H28"/>
  <c r="G28"/>
  <c r="F28"/>
  <c r="E28"/>
  <c r="D28"/>
  <c r="D30" s="1"/>
  <c r="M28"/>
  <c r="P19"/>
  <c r="O19"/>
  <c r="N19"/>
  <c r="M19"/>
  <c r="L19"/>
  <c r="K19"/>
  <c r="J19"/>
  <c r="I19"/>
  <c r="I21" s="1"/>
  <c r="H19"/>
  <c r="G19"/>
  <c r="F19"/>
  <c r="R18"/>
  <c r="R17"/>
  <c r="R16"/>
  <c r="R15"/>
  <c r="R14"/>
  <c r="R13"/>
  <c r="R12"/>
  <c r="R11"/>
  <c r="R10"/>
  <c r="R9"/>
  <c r="R8"/>
  <c r="R7"/>
  <c r="M19" i="5"/>
  <c r="L19"/>
  <c r="L22" s="1"/>
  <c r="M27"/>
  <c r="R25" i="6" l="1"/>
  <c r="Q28"/>
  <c r="G20"/>
  <c r="F21"/>
  <c r="R20"/>
  <c r="Q19"/>
  <c r="Q30" s="1"/>
  <c r="R27"/>
  <c r="F19" i="5"/>
  <c r="I19"/>
  <c r="I21" s="1"/>
  <c r="J19"/>
  <c r="R30" i="6" l="1"/>
  <c r="R28"/>
  <c r="J20"/>
  <c r="M20" s="1"/>
  <c r="F28" i="5"/>
  <c r="G28"/>
  <c r="H28"/>
  <c r="I28"/>
  <c r="J28"/>
  <c r="K28"/>
  <c r="L28"/>
  <c r="M28"/>
  <c r="N28"/>
  <c r="O28"/>
  <c r="P28"/>
  <c r="Q25"/>
  <c r="E26"/>
  <c r="E25"/>
  <c r="E28" s="1"/>
  <c r="D28"/>
  <c r="P20" i="6" l="1"/>
  <c r="Q26" i="5"/>
  <c r="R26" s="1"/>
  <c r="Q27"/>
  <c r="R27" s="1"/>
  <c r="R25"/>
  <c r="Q28" l="1"/>
  <c r="Q30" s="1"/>
  <c r="R28"/>
  <c r="R18"/>
  <c r="G19"/>
  <c r="F21" s="1"/>
  <c r="D21"/>
  <c r="G20" s="1"/>
  <c r="P19"/>
  <c r="H19"/>
  <c r="K19"/>
  <c r="N19"/>
  <c r="O19"/>
  <c r="R16"/>
  <c r="R17"/>
  <c r="R15"/>
  <c r="R14"/>
  <c r="R13"/>
  <c r="R12"/>
  <c r="R11"/>
  <c r="R10"/>
  <c r="R9"/>
  <c r="I22" l="1"/>
  <c r="J20"/>
  <c r="M20" s="1"/>
  <c r="M22" s="1"/>
  <c r="R20"/>
  <c r="P20" l="1"/>
  <c r="G19" i="4"/>
  <c r="D4"/>
  <c r="E30" l="1"/>
  <c r="E28"/>
  <c r="K27"/>
  <c r="L27" s="1"/>
  <c r="K26"/>
  <c r="K28" s="1"/>
  <c r="P19"/>
  <c r="O19"/>
  <c r="N19"/>
  <c r="M19"/>
  <c r="L19"/>
  <c r="J19"/>
  <c r="I19"/>
  <c r="F19"/>
  <c r="G20" s="1"/>
  <c r="J20" s="1"/>
  <c r="R18"/>
  <c r="Q18"/>
  <c r="Q17"/>
  <c r="R17" s="1"/>
  <c r="Q16"/>
  <c r="R16" s="1"/>
  <c r="Q15"/>
  <c r="R15" s="1"/>
  <c r="R14"/>
  <c r="Q14"/>
  <c r="Q13"/>
  <c r="R13" s="1"/>
  <c r="R12"/>
  <c r="Q12"/>
  <c r="Q11"/>
  <c r="R11" s="1"/>
  <c r="R10"/>
  <c r="Q10"/>
  <c r="Q9"/>
  <c r="R9" s="1"/>
  <c r="Q8"/>
  <c r="R8" s="1"/>
  <c r="R7"/>
  <c r="Q7"/>
  <c r="Q19" l="1"/>
  <c r="K30" s="1"/>
  <c r="M20"/>
  <c r="P20" s="1"/>
  <c r="R20"/>
  <c r="L26"/>
  <c r="L28" s="1"/>
  <c r="L30" l="1"/>
</calcChain>
</file>

<file path=xl/comments1.xml><?xml version="1.0" encoding="utf-8"?>
<comments xmlns="http://schemas.openxmlformats.org/spreadsheetml/2006/main">
  <authors>
    <author>administrador</author>
  </authors>
  <commentList>
    <comment ref="J8" authorId="0">
      <text>
        <r>
          <rPr>
            <b/>
            <sz val="8"/>
            <color indexed="81"/>
            <rFont val="Tahoma"/>
            <charset val="1"/>
          </rPr>
          <t xml:space="preserve">31/05/15
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b/>
            <sz val="8"/>
            <color indexed="81"/>
            <rFont val="Tahoma"/>
            <family val="2"/>
          </rPr>
          <t>31/08/14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acardona</author>
    <author>administrador</author>
  </authors>
  <commentList>
    <comment ref="I8" authorId="0">
      <text>
        <r>
          <rPr>
            <b/>
            <sz val="9"/>
            <color indexed="81"/>
            <rFont val="Tahoma"/>
            <charset val="1"/>
          </rPr>
          <t xml:space="preserve">no coincide lo cargado con la tabla amortizacion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b/>
            <sz val="9"/>
            <color indexed="81"/>
            <rFont val="Tahoma"/>
            <charset val="1"/>
          </rPr>
          <t>no coincide con lo cargado!!!!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1">
      <text>
        <r>
          <rPr>
            <b/>
            <sz val="8"/>
            <color indexed="81"/>
            <rFont val="Tahoma"/>
            <charset val="1"/>
          </rPr>
          <t xml:space="preserve">01/09/15
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acardona</author>
    <author>administrador</author>
  </authors>
  <commentList>
    <comment ref="I8" authorId="0">
      <text>
        <r>
          <rPr>
            <b/>
            <sz val="9"/>
            <color indexed="81"/>
            <rFont val="Tahoma"/>
            <charset val="1"/>
          </rPr>
          <t xml:space="preserve">31/05/17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8" authorId="0">
      <text>
        <r>
          <rPr>
            <b/>
            <sz val="9"/>
            <color indexed="81"/>
            <rFont val="Tahoma"/>
            <family val="2"/>
          </rPr>
          <t xml:space="preserve">30/11/17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9"/>
            <color indexed="81"/>
            <rFont val="Tahoma"/>
            <charset val="1"/>
          </rPr>
          <t>no coincide con lo cargado!!!!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1">
      <text>
        <r>
          <rPr>
            <b/>
            <sz val="8"/>
            <color indexed="81"/>
            <rFont val="Tahoma"/>
            <charset val="1"/>
          </rPr>
          <t xml:space="preserve">01/09/15
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acardona</author>
    <author>administrador</author>
  </authors>
  <commentList>
    <comment ref="F5" authorId="0">
      <text>
        <r>
          <rPr>
            <b/>
            <sz val="9"/>
            <color indexed="81"/>
            <rFont val="Tahoma"/>
            <charset val="1"/>
          </rPr>
          <t xml:space="preserve">30/05/16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1" authorId="1">
      <text>
        <r>
          <rPr>
            <sz val="8"/>
            <color indexed="81"/>
            <rFont val="Tahoma"/>
            <family val="2"/>
          </rPr>
          <t xml:space="preserve">ti = 0,075-0,132 (29/12/15) = 0,057%
</t>
        </r>
      </text>
    </comment>
    <comment ref="F12" authorId="1">
      <text>
        <r>
          <rPr>
            <b/>
            <sz val="8"/>
            <color indexed="81"/>
            <rFont val="Tahoma"/>
            <family val="2"/>
          </rPr>
          <t xml:space="preserve">31/05/15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 xml:space="preserve">27/05/16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8"/>
            <color indexed="81"/>
            <rFont val="Tahoma"/>
            <family val="2"/>
          </rPr>
          <t xml:space="preserve">29/05/16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<sst xmlns="http://schemas.openxmlformats.org/spreadsheetml/2006/main" count="243" uniqueCount="112">
  <si>
    <t>Entidad         Nº Préstamo</t>
  </si>
  <si>
    <t>Fecha contrato Duración</t>
  </si>
  <si>
    <t>Importe Inicial</t>
  </si>
  <si>
    <t>BBVA 165903</t>
  </si>
  <si>
    <t>20/07/2004   31/12/2020</t>
  </si>
  <si>
    <t>BCL 9543275491</t>
  </si>
  <si>
    <t>BCL 45125557</t>
  </si>
  <si>
    <t>06/03/2007  15 hasta 2022</t>
  </si>
  <si>
    <t>BCL 44288667</t>
  </si>
  <si>
    <t>28/06/2005   15 hasta 2021</t>
  </si>
  <si>
    <t>BSCH 1030183749</t>
  </si>
  <si>
    <t>21/07/2008  15hasta 31/12/2023</t>
  </si>
  <si>
    <t xml:space="preserve">SANTANDER 1030183782 </t>
  </si>
  <si>
    <t>01/06/2009 hasta 21/12/2024</t>
  </si>
  <si>
    <t>CAJA DUERO</t>
  </si>
  <si>
    <t>21/06/2006   15 hasta 31/12/2021</t>
  </si>
  <si>
    <t>BBVA</t>
  </si>
  <si>
    <t>LIQUIDACION PMTE</t>
  </si>
  <si>
    <t>Fecha</t>
  </si>
  <si>
    <t>LIQ. DEF. 2008</t>
  </si>
  <si>
    <t>LIQ. DEF. 2009</t>
  </si>
  <si>
    <t>BBVA 50129358 refinanciado 2014</t>
  </si>
  <si>
    <t>11/02/14-11/02/22 (1carenc+7años)</t>
  </si>
  <si>
    <t>BBVA 50129528 refinanciado 2014</t>
  </si>
  <si>
    <t>11/02/14-11/02/20 (6 años)</t>
  </si>
  <si>
    <t>TIPO INTERES VARIABLE</t>
  </si>
  <si>
    <t>COSTE EFECTIVO REMANENTE</t>
  </si>
  <si>
    <t>5,476%</t>
  </si>
  <si>
    <t>5,668%</t>
  </si>
  <si>
    <t>5,457%</t>
  </si>
  <si>
    <t>5,670%</t>
  </si>
  <si>
    <t>5,478%</t>
  </si>
  <si>
    <t>5,746%</t>
  </si>
  <si>
    <t>5,550%</t>
  </si>
  <si>
    <t>5,794%</t>
  </si>
  <si>
    <t>5,595%</t>
  </si>
  <si>
    <r>
      <t xml:space="preserve">EVOLUCIÓN INTERÉS LA CAIXA 2.           </t>
    </r>
    <r>
      <rPr>
        <sz val="11"/>
        <color theme="1"/>
        <rFont val="Calibri"/>
        <family val="2"/>
        <scheme val="minor"/>
      </rPr>
      <t>IMPORTE: 497.019,96</t>
    </r>
  </si>
  <si>
    <t>5,736%</t>
  </si>
  <si>
    <t>5,446%</t>
  </si>
  <si>
    <t>CAJAMAR1</t>
  </si>
  <si>
    <t>CAJAMAR2</t>
  </si>
  <si>
    <t>PENDIENTE AMORTIZAR 2014</t>
  </si>
  <si>
    <t>Amortizado     2015</t>
  </si>
  <si>
    <t>DEUDA VIVA Pendiente final 2015</t>
  </si>
  <si>
    <t>EJECUCION PRESTAMOS ENTIDAD LOCAL MENSUAL 2015</t>
  </si>
  <si>
    <t>VENCIMIENTO PREVISTO 2015</t>
  </si>
  <si>
    <t>1 TRIMESTRE</t>
  </si>
  <si>
    <t>2 TRIMESTRE</t>
  </si>
  <si>
    <t>3 TRIMESTRE</t>
  </si>
  <si>
    <t>4 TRIMESTRE</t>
  </si>
  <si>
    <t>ENERO</t>
  </si>
  <si>
    <t>FEBRERO</t>
  </si>
  <si>
    <t>MARZO</t>
  </si>
  <si>
    <t xml:space="preserve">ABRIL </t>
  </si>
  <si>
    <t xml:space="preserve">MAYO 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</si>
  <si>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</si>
  <si>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</si>
  <si>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</si>
  <si>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</si>
  <si>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</si>
  <si>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</si>
  <si>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</si>
  <si>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AMORTIZADO POR PRÉSTAMOS 31/12/2015</t>
  </si>
  <si>
    <t>DEUDA VIVA  POR PRESTAMOS 31/12/2015</t>
  </si>
  <si>
    <t>1º CUOTA</t>
  </si>
  <si>
    <t>CARENCIA</t>
  </si>
  <si>
    <t xml:space="preserve">31/07/2003   15 </t>
  </si>
  <si>
    <t>anual</t>
  </si>
  <si>
    <t>TOTAL AMORTIZADO</t>
  </si>
  <si>
    <t>TOTAL DEUDA VIVA</t>
  </si>
  <si>
    <t>DEUDA VIVA PTE. 31/03/15</t>
  </si>
  <si>
    <t>DEUDA VIVA 30/06/15</t>
  </si>
  <si>
    <t>DEUDA VIVA 30/09/15</t>
  </si>
  <si>
    <t>DEUDA VIVA 31/12/15</t>
  </si>
  <si>
    <t>Pdte. Amorti. 31/12/2014</t>
  </si>
  <si>
    <t>NO COINCIDEIXEN AMB L'ANY NATURAL</t>
  </si>
  <si>
    <t>CAJAMAR 7624</t>
  </si>
  <si>
    <t>BBVA4628</t>
  </si>
  <si>
    <t>DEUDA VIVA PTE. AMORTIZAR 31/12/2015</t>
  </si>
  <si>
    <t>PREVISIO MENSUAL 2016</t>
  </si>
  <si>
    <t>DEUDA VIVA PTE. 31/03/16</t>
  </si>
  <si>
    <t>DEUDA VIVA 30/06/16</t>
  </si>
  <si>
    <t>No coincideixen amb l'any natural</t>
  </si>
  <si>
    <t>DEUDA VIVA   31/12/2016</t>
  </si>
  <si>
    <t>AMORTIZADO 31/12/2016</t>
  </si>
  <si>
    <t>0660000467 ICO-POPULAR SENTENCIA (365 DIAS)</t>
  </si>
  <si>
    <t>31/12/2016-31/12/2025 (2 CARENCIA+8 AÑOS)</t>
  </si>
  <si>
    <t>DEUDA VIVA PTE. AMORTIZAR 31/12/2016</t>
  </si>
  <si>
    <t>Pdte. Amorti. 01/01/2016</t>
  </si>
  <si>
    <t>LIQ. DEF. 2013</t>
  </si>
  <si>
    <t xml:space="preserve">PREVISION A CP A FINAL DE 2015 </t>
  </si>
  <si>
    <t>PIE DICIEMBRE 2008 Y 2009 que se paga en enero 2016</t>
  </si>
  <si>
    <t>DEUDA VIVA PTE. AMORTIZAR 01/01/2017</t>
  </si>
  <si>
    <t>PREVISIO MENSUAL 2017</t>
  </si>
  <si>
    <t>Pdte. Amorti. 01/01/2017</t>
  </si>
  <si>
    <t>AMORTIZADO 31/12/2017</t>
  </si>
  <si>
    <t>DEUDA VIVA   31/12/2017</t>
  </si>
  <si>
    <t>PREVISION A CP A FINAL DE 2017</t>
  </si>
  <si>
    <t>DEUDA VIVA PTE. 31/03/17</t>
  </si>
  <si>
    <t>DEUDA VIVA 30/06/17</t>
  </si>
  <si>
    <t>INTERESES</t>
  </si>
  <si>
    <t>intereses coincide con año natural</t>
  </si>
  <si>
    <t>1 Trimestre</t>
  </si>
  <si>
    <t>2 Trimestre</t>
  </si>
  <si>
    <t>3 Trimestre</t>
  </si>
  <si>
    <t>4 Trimestre</t>
  </si>
  <si>
    <t>TOTAL INTERESES</t>
  </si>
  <si>
    <t>BCL 3110284/9543275491</t>
  </si>
  <si>
    <t>31/07/2003   (15)hasta 2019</t>
  </si>
  <si>
    <t>CAJA DUERO 9140208756</t>
  </si>
  <si>
    <t>deuda viva a 01/01/2017</t>
  </si>
  <si>
    <t>Se debe poner en la ejecución trimestral de pto. En minhap en "Deuda con Administraciones públicas. (exclusivamente FFEL)(1)"</t>
  </si>
</sst>
</file>

<file path=xl/styles.xml><?xml version="1.0" encoding="utf-8"?>
<styleSheet xmlns="http://schemas.openxmlformats.org/spreadsheetml/2006/main">
  <numFmts count="3">
    <numFmt numFmtId="164" formatCode="#,##0.00\ _€"/>
    <numFmt numFmtId="165" formatCode="#,##0.00\ &quot;€&quot;"/>
    <numFmt numFmtId="166" formatCode="0.000%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6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18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indexed="6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color indexed="81"/>
      <name val="Tahoma"/>
      <family val="2"/>
    </font>
    <font>
      <b/>
      <sz val="9"/>
      <color indexed="10"/>
      <name val="Calibri"/>
      <family val="2"/>
      <scheme val="minor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098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315">
    <xf numFmtId="0" fontId="0" fillId="0" borderId="0" xfId="0"/>
    <xf numFmtId="0" fontId="1" fillId="0" borderId="0" xfId="1"/>
    <xf numFmtId="0" fontId="7" fillId="0" borderId="28" xfId="1" applyFont="1" applyBorder="1" applyAlignment="1">
      <alignment horizontal="center" wrapText="1"/>
    </xf>
    <xf numFmtId="165" fontId="4" fillId="0" borderId="1" xfId="1" applyNumberFormat="1" applyFont="1" applyFill="1" applyBorder="1"/>
    <xf numFmtId="0" fontId="3" fillId="0" borderId="0" xfId="1" applyFont="1" applyFill="1"/>
    <xf numFmtId="165" fontId="4" fillId="0" borderId="0" xfId="1" applyNumberFormat="1" applyFont="1" applyFill="1" applyAlignment="1"/>
    <xf numFmtId="164" fontId="3" fillId="0" borderId="0" xfId="1" applyNumberFormat="1" applyFont="1"/>
    <xf numFmtId="164" fontId="3" fillId="0" borderId="0" xfId="1" applyNumberFormat="1" applyFont="1" applyFill="1"/>
    <xf numFmtId="164" fontId="4" fillId="0" borderId="0" xfId="1" applyNumberFormat="1" applyFont="1" applyFill="1"/>
    <xf numFmtId="0" fontId="3" fillId="0" borderId="0" xfId="1" applyNumberFormat="1" applyFont="1" applyFill="1" applyBorder="1"/>
    <xf numFmtId="0" fontId="9" fillId="0" borderId="21" xfId="1" applyFont="1" applyFill="1" applyBorder="1"/>
    <xf numFmtId="4" fontId="3" fillId="0" borderId="0" xfId="1" applyNumberFormat="1" applyFont="1" applyFill="1"/>
    <xf numFmtId="164" fontId="6" fillId="0" borderId="0" xfId="1" applyNumberFormat="1" applyFont="1" applyFill="1"/>
    <xf numFmtId="0" fontId="9" fillId="0" borderId="0" xfId="1" applyFont="1" applyFill="1" applyBorder="1"/>
    <xf numFmtId="164" fontId="4" fillId="3" borderId="21" xfId="1" applyNumberFormat="1" applyFont="1" applyFill="1" applyBorder="1"/>
    <xf numFmtId="164" fontId="4" fillId="2" borderId="1" xfId="1" applyNumberFormat="1" applyFont="1" applyFill="1" applyBorder="1" applyAlignment="1">
      <alignment horizontal="center" wrapText="1"/>
    </xf>
    <xf numFmtId="0" fontId="4" fillId="0" borderId="0" xfId="1" applyFont="1" applyAlignment="1">
      <alignment horizontal="left"/>
    </xf>
    <xf numFmtId="165" fontId="4" fillId="4" borderId="1" xfId="1" applyNumberFormat="1" applyFont="1" applyFill="1" applyBorder="1" applyAlignment="1"/>
    <xf numFmtId="4" fontId="4" fillId="2" borderId="1" xfId="1" applyNumberFormat="1" applyFont="1" applyFill="1" applyBorder="1" applyAlignment="1">
      <alignment horizontal="center" wrapText="1"/>
    </xf>
    <xf numFmtId="4" fontId="5" fillId="0" borderId="22" xfId="1" applyNumberFormat="1" applyFont="1" applyBorder="1" applyAlignment="1">
      <alignment horizontal="left" wrapText="1" indent="1"/>
    </xf>
    <xf numFmtId="0" fontId="4" fillId="7" borderId="21" xfId="1" applyFont="1" applyFill="1" applyBorder="1" applyAlignment="1">
      <alignment wrapText="1"/>
    </xf>
    <xf numFmtId="165" fontId="4" fillId="0" borderId="21" xfId="1" applyNumberFormat="1" applyFont="1" applyFill="1" applyBorder="1"/>
    <xf numFmtId="165" fontId="0" fillId="0" borderId="0" xfId="0" applyNumberFormat="1"/>
    <xf numFmtId="0" fontId="3" fillId="0" borderId="21" xfId="1" applyFont="1" applyFill="1" applyBorder="1"/>
    <xf numFmtId="4" fontId="3" fillId="0" borderId="21" xfId="1" applyNumberFormat="1" applyFont="1" applyFill="1" applyBorder="1"/>
    <xf numFmtId="164" fontId="4" fillId="0" borderId="21" xfId="1" applyNumberFormat="1" applyFont="1" applyFill="1" applyBorder="1"/>
    <xf numFmtId="164" fontId="3" fillId="0" borderId="21" xfId="1" applyNumberFormat="1" applyFont="1" applyFill="1" applyBorder="1"/>
    <xf numFmtId="4" fontId="4" fillId="4" borderId="1" xfId="1" applyNumberFormat="1" applyFont="1" applyFill="1" applyBorder="1" applyAlignment="1"/>
    <xf numFmtId="164" fontId="4" fillId="3" borderId="1" xfId="1" applyNumberFormat="1" applyFont="1" applyFill="1" applyBorder="1"/>
    <xf numFmtId="0" fontId="4" fillId="2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vertical="center" wrapText="1" shrinkToFit="1"/>
    </xf>
    <xf numFmtId="0" fontId="4" fillId="5" borderId="2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14" fontId="0" fillId="0" borderId="34" xfId="0" applyNumberFormat="1" applyBorder="1" applyAlignment="1">
      <alignment horizontal="center"/>
    </xf>
    <xf numFmtId="14" fontId="0" fillId="0" borderId="35" xfId="0" applyNumberFormat="1" applyBorder="1" applyAlignment="1">
      <alignment horizontal="center"/>
    </xf>
    <xf numFmtId="14" fontId="0" fillId="0" borderId="36" xfId="0" applyNumberFormat="1" applyBorder="1" applyAlignment="1">
      <alignment horizontal="center"/>
    </xf>
    <xf numFmtId="14" fontId="0" fillId="0" borderId="37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166" fontId="0" fillId="0" borderId="38" xfId="0" applyNumberFormat="1" applyBorder="1" applyAlignment="1">
      <alignment horizontal="center"/>
    </xf>
    <xf numFmtId="165" fontId="3" fillId="0" borderId="26" xfId="1" applyNumberFormat="1" applyFont="1" applyFill="1" applyBorder="1"/>
    <xf numFmtId="0" fontId="14" fillId="0" borderId="0" xfId="1" applyFont="1"/>
    <xf numFmtId="164" fontId="14" fillId="0" borderId="0" xfId="1" applyNumberFormat="1" applyFont="1"/>
    <xf numFmtId="0" fontId="15" fillId="0" borderId="0" xfId="1" applyFont="1"/>
    <xf numFmtId="0" fontId="10" fillId="0" borderId="0" xfId="1" applyFont="1"/>
    <xf numFmtId="0" fontId="16" fillId="0" borderId="0" xfId="0" applyFont="1"/>
    <xf numFmtId="0" fontId="17" fillId="0" borderId="0" xfId="1" applyFont="1"/>
    <xf numFmtId="4" fontId="10" fillId="6" borderId="27" xfId="1" applyNumberFormat="1" applyFont="1" applyFill="1" applyBorder="1" applyAlignment="1">
      <alignment horizontal="center" wrapText="1"/>
    </xf>
    <xf numFmtId="0" fontId="18" fillId="0" borderId="0" xfId="0" applyFont="1"/>
    <xf numFmtId="4" fontId="10" fillId="6" borderId="40" xfId="1" applyNumberFormat="1" applyFont="1" applyFill="1" applyBorder="1" applyAlignment="1">
      <alignment horizontal="center" wrapText="1"/>
    </xf>
    <xf numFmtId="0" fontId="10" fillId="0" borderId="23" xfId="1" applyFont="1" applyFill="1" applyBorder="1" applyAlignment="1">
      <alignment horizontal="center" wrapText="1"/>
    </xf>
    <xf numFmtId="164" fontId="10" fillId="0" borderId="23" xfId="1" applyNumberFormat="1" applyFont="1" applyFill="1" applyBorder="1" applyAlignment="1">
      <alignment horizontal="center" wrapText="1"/>
    </xf>
    <xf numFmtId="0" fontId="10" fillId="6" borderId="17" xfId="1" applyFont="1" applyFill="1" applyBorder="1" applyAlignment="1">
      <alignment horizont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41" xfId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 wrapText="1"/>
    </xf>
    <xf numFmtId="164" fontId="19" fillId="11" borderId="1" xfId="0" applyNumberFormat="1" applyFont="1" applyFill="1" applyBorder="1" applyAlignment="1">
      <alignment horizontal="center" vertical="center" wrapText="1"/>
    </xf>
    <xf numFmtId="0" fontId="20" fillId="8" borderId="24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wrapText="1"/>
    </xf>
    <xf numFmtId="0" fontId="10" fillId="0" borderId="4" xfId="1" applyFont="1" applyBorder="1" applyAlignment="1">
      <alignment horizontal="center" wrapText="1"/>
    </xf>
    <xf numFmtId="165" fontId="21" fillId="0" borderId="5" xfId="1" applyNumberFormat="1" applyFont="1" applyBorder="1" applyAlignment="1">
      <alignment horizontal="center"/>
    </xf>
    <xf numFmtId="165" fontId="10" fillId="0" borderId="1" xfId="1" applyNumberFormat="1" applyFont="1" applyFill="1" applyBorder="1"/>
    <xf numFmtId="0" fontId="16" fillId="0" borderId="0" xfId="0" applyFont="1" applyBorder="1"/>
    <xf numFmtId="165" fontId="7" fillId="0" borderId="0" xfId="1" applyNumberFormat="1" applyFont="1" applyFill="1" applyBorder="1"/>
    <xf numFmtId="165" fontId="3" fillId="0" borderId="12" xfId="1" applyNumberFormat="1" applyFont="1" applyFill="1" applyBorder="1"/>
    <xf numFmtId="165" fontId="10" fillId="0" borderId="0" xfId="1" applyNumberFormat="1" applyFont="1" applyFill="1" applyBorder="1"/>
    <xf numFmtId="165" fontId="3" fillId="0" borderId="0" xfId="1" applyNumberFormat="1" applyFont="1" applyFill="1" applyBorder="1"/>
    <xf numFmtId="164" fontId="18" fillId="11" borderId="6" xfId="0" applyNumberFormat="1" applyFont="1" applyFill="1" applyBorder="1"/>
    <xf numFmtId="165" fontId="13" fillId="8" borderId="38" xfId="0" applyNumberFormat="1" applyFont="1" applyFill="1" applyBorder="1"/>
    <xf numFmtId="0" fontId="4" fillId="7" borderId="8" xfId="1" applyFont="1" applyFill="1" applyBorder="1" applyAlignment="1">
      <alignment horizontal="center" wrapText="1" shrinkToFit="1"/>
    </xf>
    <xf numFmtId="165" fontId="3" fillId="0" borderId="0" xfId="1" applyNumberFormat="1" applyFont="1" applyFill="1" applyBorder="1" applyAlignment="1">
      <alignment horizontal="center"/>
    </xf>
    <xf numFmtId="165" fontId="3" fillId="0" borderId="26" xfId="1" applyNumberFormat="1" applyFont="1" applyFill="1" applyBorder="1" applyAlignment="1">
      <alignment horizontal="center"/>
    </xf>
    <xf numFmtId="164" fontId="18" fillId="11" borderId="11" xfId="0" applyNumberFormat="1" applyFont="1" applyFill="1" applyBorder="1"/>
    <xf numFmtId="0" fontId="10" fillId="0" borderId="9" xfId="1" applyFont="1" applyFill="1" applyBorder="1" applyAlignment="1">
      <alignment horizontal="center" wrapText="1"/>
    </xf>
    <xf numFmtId="0" fontId="10" fillId="0" borderId="10" xfId="1" applyFont="1" applyBorder="1" applyAlignment="1">
      <alignment horizontal="center" wrapText="1"/>
    </xf>
    <xf numFmtId="165" fontId="21" fillId="0" borderId="11" xfId="1" applyNumberFormat="1" applyFont="1" applyBorder="1" applyAlignment="1">
      <alignment horizontal="center"/>
    </xf>
    <xf numFmtId="165" fontId="4" fillId="0" borderId="0" xfId="1" applyNumberFormat="1" applyFont="1" applyFill="1" applyBorder="1" applyAlignment="1"/>
    <xf numFmtId="165" fontId="8" fillId="0" borderId="0" xfId="1" applyNumberFormat="1" applyFont="1" applyFill="1" applyBorder="1" applyAlignment="1"/>
    <xf numFmtId="165" fontId="8" fillId="0" borderId="26" xfId="1" applyNumberFormat="1" applyFont="1" applyFill="1" applyBorder="1" applyAlignment="1"/>
    <xf numFmtId="165" fontId="3" fillId="0" borderId="29" xfId="1" applyNumberFormat="1" applyFont="1" applyFill="1" applyBorder="1"/>
    <xf numFmtId="0" fontId="10" fillId="0" borderId="13" xfId="1" applyFont="1" applyFill="1" applyBorder="1" applyAlignment="1">
      <alignment horizontal="center" wrapText="1"/>
    </xf>
    <xf numFmtId="14" fontId="10" fillId="0" borderId="14" xfId="1" applyNumberFormat="1" applyFont="1" applyBorder="1" applyAlignment="1">
      <alignment horizontal="center" wrapText="1"/>
    </xf>
    <xf numFmtId="165" fontId="21" fillId="0" borderId="13" xfId="1" applyNumberFormat="1" applyFont="1" applyBorder="1" applyAlignment="1">
      <alignment horizontal="center"/>
    </xf>
    <xf numFmtId="0" fontId="10" fillId="0" borderId="15" xfId="1" applyFont="1" applyFill="1" applyBorder="1" applyAlignment="1">
      <alignment horizontal="center" wrapText="1"/>
    </xf>
    <xf numFmtId="14" fontId="10" fillId="0" borderId="16" xfId="1" applyNumberFormat="1" applyFont="1" applyBorder="1" applyAlignment="1">
      <alignment horizontal="center" wrapText="1"/>
    </xf>
    <xf numFmtId="165" fontId="21" fillId="0" borderId="17" xfId="1" applyNumberFormat="1" applyFont="1" applyBorder="1" applyAlignment="1">
      <alignment horizontal="center"/>
    </xf>
    <xf numFmtId="0" fontId="10" fillId="0" borderId="18" xfId="1" applyFont="1" applyFill="1" applyBorder="1" applyAlignment="1">
      <alignment horizontal="center" wrapText="1"/>
    </xf>
    <xf numFmtId="0" fontId="10" fillId="0" borderId="19" xfId="1" applyFont="1" applyBorder="1" applyAlignment="1">
      <alignment horizontal="center" wrapText="1"/>
    </xf>
    <xf numFmtId="165" fontId="21" fillId="0" borderId="1" xfId="1" applyNumberFormat="1" applyFont="1" applyBorder="1" applyAlignment="1">
      <alignment horizontal="center"/>
    </xf>
    <xf numFmtId="0" fontId="4" fillId="7" borderId="42" xfId="1" applyFont="1" applyFill="1" applyBorder="1" applyAlignment="1">
      <alignment wrapText="1"/>
    </xf>
    <xf numFmtId="0" fontId="10" fillId="0" borderId="1" xfId="2" applyFont="1" applyBorder="1" applyAlignment="1">
      <alignment wrapText="1"/>
    </xf>
    <xf numFmtId="165" fontId="7" fillId="0" borderId="30" xfId="1" applyNumberFormat="1" applyFont="1" applyFill="1" applyBorder="1"/>
    <xf numFmtId="165" fontId="4" fillId="0" borderId="0" xfId="1" applyNumberFormat="1" applyFont="1" applyBorder="1"/>
    <xf numFmtId="165" fontId="3" fillId="0" borderId="0" xfId="1" applyNumberFormat="1" applyFont="1" applyBorder="1"/>
    <xf numFmtId="165" fontId="3" fillId="0" borderId="30" xfId="1" applyNumberFormat="1" applyFont="1" applyBorder="1"/>
    <xf numFmtId="164" fontId="18" fillId="11" borderId="13" xfId="0" applyNumberFormat="1" applyFont="1" applyFill="1" applyBorder="1"/>
    <xf numFmtId="14" fontId="7" fillId="0" borderId="1" xfId="1" applyNumberFormat="1" applyFont="1" applyBorder="1"/>
    <xf numFmtId="165" fontId="10" fillId="0" borderId="1" xfId="1" applyNumberFormat="1" applyFont="1" applyBorder="1"/>
    <xf numFmtId="4" fontId="22" fillId="0" borderId="21" xfId="0" applyNumberFormat="1" applyFont="1" applyBorder="1"/>
    <xf numFmtId="4" fontId="22" fillId="0" borderId="0" xfId="0" applyNumberFormat="1" applyFont="1" applyBorder="1"/>
    <xf numFmtId="0" fontId="22" fillId="0" borderId="0" xfId="0" applyFont="1" applyBorder="1"/>
    <xf numFmtId="14" fontId="22" fillId="0" borderId="0" xfId="0" applyNumberFormat="1" applyFont="1"/>
    <xf numFmtId="0" fontId="22" fillId="0" borderId="0" xfId="0" applyFont="1"/>
    <xf numFmtId="4" fontId="22" fillId="0" borderId="30" xfId="0" applyNumberFormat="1" applyFont="1" applyBorder="1"/>
    <xf numFmtId="164" fontId="18" fillId="11" borderId="5" xfId="0" applyNumberFormat="1" applyFont="1" applyFill="1" applyBorder="1"/>
    <xf numFmtId="164" fontId="18" fillId="11" borderId="1" xfId="0" applyNumberFormat="1" applyFont="1" applyFill="1" applyBorder="1"/>
    <xf numFmtId="164" fontId="18" fillId="11" borderId="33" xfId="0" applyNumberFormat="1" applyFont="1" applyFill="1" applyBorder="1"/>
    <xf numFmtId="165" fontId="11" fillId="0" borderId="17" xfId="0" applyNumberFormat="1" applyFont="1" applyFill="1" applyBorder="1"/>
    <xf numFmtId="165" fontId="10" fillId="8" borderId="17" xfId="1" applyNumberFormat="1" applyFont="1" applyFill="1" applyBorder="1" applyAlignment="1">
      <alignment horizontal="right"/>
    </xf>
    <xf numFmtId="165" fontId="4" fillId="8" borderId="17" xfId="1" applyNumberFormat="1" applyFont="1" applyFill="1" applyBorder="1"/>
    <xf numFmtId="165" fontId="4" fillId="8" borderId="1" xfId="1" applyNumberFormat="1" applyFont="1" applyFill="1" applyBorder="1"/>
    <xf numFmtId="165" fontId="18" fillId="0" borderId="33" xfId="0" applyNumberFormat="1" applyFont="1" applyFill="1" applyBorder="1"/>
    <xf numFmtId="165" fontId="11" fillId="8" borderId="1" xfId="0" applyNumberFormat="1" applyFont="1" applyFill="1" applyBorder="1"/>
    <xf numFmtId="0" fontId="7" fillId="0" borderId="0" xfId="1" applyFont="1" applyFill="1"/>
    <xf numFmtId="165" fontId="10" fillId="0" borderId="0" xfId="1" applyNumberFormat="1" applyFont="1" applyFill="1"/>
    <xf numFmtId="165" fontId="4" fillId="0" borderId="41" xfId="1" applyNumberFormat="1" applyFont="1" applyBorder="1"/>
    <xf numFmtId="164" fontId="0" fillId="0" borderId="0" xfId="0" applyNumberFormat="1"/>
    <xf numFmtId="4" fontId="0" fillId="0" borderId="0" xfId="0" applyNumberFormat="1"/>
    <xf numFmtId="14" fontId="10" fillId="0" borderId="21" xfId="1" applyNumberFormat="1" applyFont="1" applyFill="1" applyBorder="1" applyAlignment="1">
      <alignment horizontal="center" vertical="center" wrapText="1" shrinkToFit="1"/>
    </xf>
    <xf numFmtId="14" fontId="10" fillId="0" borderId="21" xfId="1" applyNumberFormat="1" applyFont="1" applyFill="1" applyBorder="1" applyAlignment="1">
      <alignment horizontal="center" vertical="center"/>
    </xf>
    <xf numFmtId="0" fontId="26" fillId="0" borderId="21" xfId="1" applyFont="1" applyFill="1" applyBorder="1" applyAlignment="1">
      <alignment vertical="center" wrapText="1" shrinkToFit="1"/>
    </xf>
    <xf numFmtId="164" fontId="4" fillId="0" borderId="30" xfId="1" applyNumberFormat="1" applyFont="1" applyFill="1" applyBorder="1" applyAlignment="1">
      <alignment horizontal="right" vertical="center"/>
    </xf>
    <xf numFmtId="0" fontId="9" fillId="7" borderId="1" xfId="1" applyFont="1" applyFill="1" applyBorder="1"/>
    <xf numFmtId="0" fontId="0" fillId="7" borderId="0" xfId="0" applyFill="1"/>
    <xf numFmtId="0" fontId="11" fillId="7" borderId="0" xfId="0" applyFont="1" applyFill="1"/>
    <xf numFmtId="164" fontId="0" fillId="0" borderId="21" xfId="0" applyNumberFormat="1" applyBorder="1"/>
    <xf numFmtId="165" fontId="4" fillId="0" borderId="23" xfId="1" applyNumberFormat="1" applyFont="1" applyFill="1" applyBorder="1"/>
    <xf numFmtId="165" fontId="29" fillId="0" borderId="10" xfId="1" applyNumberFormat="1" applyFont="1" applyFill="1" applyBorder="1" applyAlignment="1">
      <alignment horizontal="center"/>
    </xf>
    <xf numFmtId="165" fontId="4" fillId="0" borderId="10" xfId="1" applyNumberFormat="1" applyFont="1" applyFill="1" applyBorder="1" applyAlignment="1">
      <alignment horizontal="center"/>
    </xf>
    <xf numFmtId="0" fontId="10" fillId="0" borderId="0" xfId="1" applyFont="1" applyBorder="1"/>
    <xf numFmtId="4" fontId="10" fillId="0" borderId="0" xfId="1" applyNumberFormat="1" applyFont="1" applyFill="1" applyBorder="1" applyAlignment="1">
      <alignment horizontal="center" wrapText="1"/>
    </xf>
    <xf numFmtId="0" fontId="10" fillId="6" borderId="21" xfId="1" applyFont="1" applyFill="1" applyBorder="1" applyAlignment="1">
      <alignment horizontal="center" wrapText="1"/>
    </xf>
    <xf numFmtId="0" fontId="7" fillId="0" borderId="46" xfId="1" applyFont="1" applyFill="1" applyBorder="1" applyAlignment="1">
      <alignment horizontal="center" vertical="center" wrapText="1"/>
    </xf>
    <xf numFmtId="4" fontId="3" fillId="0" borderId="10" xfId="1" applyNumberFormat="1" applyFont="1" applyFill="1" applyBorder="1" applyAlignment="1">
      <alignment horizontal="center" vertical="center"/>
    </xf>
    <xf numFmtId="0" fontId="7" fillId="13" borderId="10" xfId="1" applyFont="1" applyFill="1" applyBorder="1"/>
    <xf numFmtId="0" fontId="7" fillId="13" borderId="12" xfId="1" applyFont="1" applyFill="1" applyBorder="1"/>
    <xf numFmtId="0" fontId="7" fillId="13" borderId="45" xfId="1" applyFont="1" applyFill="1" applyBorder="1" applyAlignment="1">
      <alignment horizontal="right"/>
    </xf>
    <xf numFmtId="165" fontId="10" fillId="13" borderId="21" xfId="1" applyNumberFormat="1" applyFont="1" applyFill="1" applyBorder="1"/>
    <xf numFmtId="0" fontId="22" fillId="0" borderId="25" xfId="0" applyFont="1" applyBorder="1" applyAlignment="1"/>
    <xf numFmtId="0" fontId="22" fillId="0" borderId="47" xfId="0" applyFont="1" applyBorder="1" applyAlignment="1"/>
    <xf numFmtId="164" fontId="4" fillId="0" borderId="16" xfId="1" applyNumberFormat="1" applyFont="1" applyFill="1" applyBorder="1" applyAlignment="1"/>
    <xf numFmtId="165" fontId="3" fillId="0" borderId="32" xfId="1" applyNumberFormat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vertical="center"/>
    </xf>
    <xf numFmtId="0" fontId="22" fillId="0" borderId="0" xfId="0" applyFont="1" applyFill="1" applyBorder="1" applyAlignment="1"/>
    <xf numFmtId="164" fontId="0" fillId="0" borderId="0" xfId="0" applyNumberFormat="1" applyBorder="1"/>
    <xf numFmtId="14" fontId="7" fillId="15" borderId="1" xfId="1" applyNumberFormat="1" applyFont="1" applyFill="1" applyBorder="1"/>
    <xf numFmtId="165" fontId="10" fillId="15" borderId="1" xfId="1" applyNumberFormat="1" applyFont="1" applyFill="1" applyBorder="1"/>
    <xf numFmtId="4" fontId="22" fillId="15" borderId="0" xfId="0" applyNumberFormat="1" applyFont="1" applyFill="1" applyBorder="1"/>
    <xf numFmtId="0" fontId="22" fillId="15" borderId="0" xfId="0" applyFont="1" applyFill="1" applyBorder="1"/>
    <xf numFmtId="165" fontId="13" fillId="15" borderId="38" xfId="0" applyNumberFormat="1" applyFont="1" applyFill="1" applyBorder="1"/>
    <xf numFmtId="14" fontId="22" fillId="15" borderId="0" xfId="0" applyNumberFormat="1" applyFont="1" applyFill="1"/>
    <xf numFmtId="0" fontId="22" fillId="15" borderId="0" xfId="0" applyFont="1" applyFill="1"/>
    <xf numFmtId="0" fontId="9" fillId="15" borderId="1" xfId="1" applyFont="1" applyFill="1" applyBorder="1"/>
    <xf numFmtId="4" fontId="22" fillId="15" borderId="21" xfId="0" applyNumberFormat="1" applyFont="1" applyFill="1" applyBorder="1"/>
    <xf numFmtId="164" fontId="18" fillId="15" borderId="11" xfId="0" applyNumberFormat="1" applyFont="1" applyFill="1" applyBorder="1"/>
    <xf numFmtId="164" fontId="14" fillId="7" borderId="0" xfId="1" applyNumberFormat="1" applyFont="1" applyFill="1"/>
    <xf numFmtId="0" fontId="15" fillId="7" borderId="0" xfId="1" applyFont="1" applyFill="1"/>
    <xf numFmtId="14" fontId="7" fillId="0" borderId="1" xfId="1" applyNumberFormat="1" applyFont="1" applyFill="1" applyBorder="1"/>
    <xf numFmtId="164" fontId="4" fillId="0" borderId="44" xfId="1" applyNumberFormat="1" applyFont="1" applyFill="1" applyBorder="1" applyAlignment="1"/>
    <xf numFmtId="0" fontId="22" fillId="0" borderId="43" xfId="0" applyFont="1" applyFill="1" applyBorder="1" applyAlignment="1"/>
    <xf numFmtId="4" fontId="22" fillId="0" borderId="0" xfId="0" applyNumberFormat="1" applyFont="1" applyFill="1" applyBorder="1"/>
    <xf numFmtId="0" fontId="22" fillId="0" borderId="0" xfId="0" applyFont="1" applyFill="1" applyBorder="1"/>
    <xf numFmtId="165" fontId="13" fillId="0" borderId="38" xfId="0" applyNumberFormat="1" applyFont="1" applyFill="1" applyBorder="1"/>
    <xf numFmtId="14" fontId="22" fillId="0" borderId="0" xfId="0" applyNumberFormat="1" applyFont="1" applyFill="1"/>
    <xf numFmtId="0" fontId="22" fillId="0" borderId="0" xfId="0" applyFont="1" applyFill="1"/>
    <xf numFmtId="0" fontId="4" fillId="7" borderId="30" xfId="1" applyFont="1" applyFill="1" applyBorder="1" applyAlignment="1">
      <alignment wrapText="1"/>
    </xf>
    <xf numFmtId="14" fontId="7" fillId="0" borderId="27" xfId="1" applyNumberFormat="1" applyFont="1" applyBorder="1"/>
    <xf numFmtId="165" fontId="10" fillId="0" borderId="27" xfId="1" applyNumberFormat="1" applyFont="1" applyBorder="1"/>
    <xf numFmtId="165" fontId="4" fillId="0" borderId="30" xfId="1" applyNumberFormat="1" applyFont="1" applyBorder="1"/>
    <xf numFmtId="0" fontId="4" fillId="0" borderId="21" xfId="1" applyFont="1" applyFill="1" applyBorder="1" applyAlignment="1">
      <alignment wrapText="1"/>
    </xf>
    <xf numFmtId="165" fontId="4" fillId="0" borderId="21" xfId="1" applyNumberFormat="1" applyFont="1" applyBorder="1" applyAlignment="1">
      <alignment vertical="center"/>
    </xf>
    <xf numFmtId="165" fontId="10" fillId="0" borderId="21" xfId="1" applyNumberFormat="1" applyFont="1" applyBorder="1" applyAlignment="1">
      <alignment vertical="center"/>
    </xf>
    <xf numFmtId="164" fontId="18" fillId="11" borderId="1" xfId="0" applyNumberFormat="1" applyFont="1" applyFill="1" applyBorder="1" applyAlignment="1">
      <alignment vertical="center"/>
    </xf>
    <xf numFmtId="0" fontId="8" fillId="0" borderId="21" xfId="1" applyFont="1" applyFill="1" applyBorder="1" applyAlignment="1">
      <alignment vertical="center" wrapText="1" shrinkToFit="1"/>
    </xf>
    <xf numFmtId="4" fontId="0" fillId="0" borderId="21" xfId="0" applyNumberFormat="1" applyBorder="1"/>
    <xf numFmtId="0" fontId="0" fillId="0" borderId="21" xfId="0" applyBorder="1"/>
    <xf numFmtId="0" fontId="9" fillId="0" borderId="30" xfId="1" applyFont="1" applyFill="1" applyBorder="1"/>
    <xf numFmtId="0" fontId="3" fillId="0" borderId="30" xfId="1" applyFont="1" applyFill="1" applyBorder="1"/>
    <xf numFmtId="4" fontId="3" fillId="0" borderId="30" xfId="1" applyNumberFormat="1" applyFont="1" applyFill="1" applyBorder="1"/>
    <xf numFmtId="0" fontId="0" fillId="0" borderId="30" xfId="0" applyBorder="1"/>
    <xf numFmtId="0" fontId="0" fillId="13" borderId="21" xfId="0" applyFill="1" applyBorder="1"/>
    <xf numFmtId="4" fontId="0" fillId="8" borderId="21" xfId="0" applyNumberFormat="1" applyFill="1" applyBorder="1"/>
    <xf numFmtId="164" fontId="13" fillId="16" borderId="33" xfId="0" applyNumberFormat="1" applyFont="1" applyFill="1" applyBorder="1"/>
    <xf numFmtId="0" fontId="0" fillId="16" borderId="0" xfId="0" applyFill="1"/>
    <xf numFmtId="0" fontId="11" fillId="16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165" fontId="11" fillId="17" borderId="1" xfId="0" applyNumberFormat="1" applyFont="1" applyFill="1" applyBorder="1"/>
    <xf numFmtId="4" fontId="11" fillId="17" borderId="21" xfId="0" applyNumberFormat="1" applyFont="1" applyFill="1" applyBorder="1"/>
    <xf numFmtId="164" fontId="11" fillId="18" borderId="0" xfId="0" applyNumberFormat="1" applyFont="1" applyFill="1"/>
    <xf numFmtId="0" fontId="11" fillId="0" borderId="21" xfId="0" applyFont="1" applyBorder="1"/>
    <xf numFmtId="0" fontId="30" fillId="0" borderId="21" xfId="0" applyFont="1" applyBorder="1"/>
    <xf numFmtId="0" fontId="30" fillId="0" borderId="30" xfId="0" applyFont="1" applyBorder="1"/>
    <xf numFmtId="0" fontId="30" fillId="0" borderId="0" xfId="0" applyFont="1" applyAlignment="1">
      <alignment horizontal="left"/>
    </xf>
    <xf numFmtId="4" fontId="4" fillId="4" borderId="33" xfId="1" applyNumberFormat="1" applyFont="1" applyFill="1" applyBorder="1" applyAlignment="1"/>
    <xf numFmtId="164" fontId="13" fillId="16" borderId="25" xfId="0" applyNumberFormat="1" applyFont="1" applyFill="1" applyBorder="1"/>
    <xf numFmtId="0" fontId="22" fillId="8" borderId="0" xfId="0" applyFont="1" applyFill="1" applyBorder="1" applyAlignment="1"/>
    <xf numFmtId="0" fontId="33" fillId="0" borderId="21" xfId="0" applyFont="1" applyBorder="1"/>
    <xf numFmtId="0" fontId="33" fillId="0" borderId="30" xfId="0" applyFont="1" applyBorder="1"/>
    <xf numFmtId="0" fontId="0" fillId="0" borderId="0" xfId="0" applyFill="1"/>
    <xf numFmtId="0" fontId="0" fillId="19" borderId="23" xfId="0" applyFill="1" applyBorder="1"/>
    <xf numFmtId="0" fontId="0" fillId="19" borderId="20" xfId="0" applyFill="1" applyBorder="1"/>
    <xf numFmtId="0" fontId="11" fillId="19" borderId="20" xfId="0" applyFont="1" applyFill="1" applyBorder="1" applyAlignment="1">
      <alignment horizontal="right"/>
    </xf>
    <xf numFmtId="164" fontId="11" fillId="19" borderId="1" xfId="0" applyNumberFormat="1" applyFont="1" applyFill="1" applyBorder="1"/>
    <xf numFmtId="164" fontId="13" fillId="19" borderId="33" xfId="0" applyNumberFormat="1" applyFont="1" applyFill="1" applyBorder="1"/>
    <xf numFmtId="164" fontId="13" fillId="19" borderId="25" xfId="0" applyNumberFormat="1" applyFont="1" applyFill="1" applyBorder="1"/>
    <xf numFmtId="0" fontId="20" fillId="0" borderId="24" xfId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/>
    <xf numFmtId="4" fontId="0" fillId="0" borderId="21" xfId="0" applyNumberFormat="1" applyFill="1" applyBorder="1"/>
    <xf numFmtId="4" fontId="11" fillId="0" borderId="21" xfId="0" applyNumberFormat="1" applyFont="1" applyFill="1" applyBorder="1"/>
    <xf numFmtId="165" fontId="16" fillId="0" borderId="0" xfId="0" applyNumberFormat="1" applyFont="1"/>
    <xf numFmtId="165" fontId="22" fillId="0" borderId="0" xfId="0" applyNumberFormat="1" applyFont="1"/>
    <xf numFmtId="4" fontId="22" fillId="0" borderId="0" xfId="0" applyNumberFormat="1" applyFont="1"/>
    <xf numFmtId="0" fontId="7" fillId="0" borderId="28" xfId="1" applyFont="1" applyFill="1" applyBorder="1" applyAlignment="1">
      <alignment horizontal="center" wrapText="1"/>
    </xf>
    <xf numFmtId="4" fontId="5" fillId="0" borderId="22" xfId="1" applyNumberFormat="1" applyFont="1" applyFill="1" applyBorder="1" applyAlignment="1">
      <alignment horizontal="left" wrapText="1" indent="1"/>
    </xf>
    <xf numFmtId="164" fontId="0" fillId="0" borderId="0" xfId="0" applyNumberFormat="1" applyFill="1" applyBorder="1"/>
    <xf numFmtId="0" fontId="36" fillId="0" borderId="0" xfId="0" applyFont="1"/>
    <xf numFmtId="0" fontId="1" fillId="8" borderId="0" xfId="1" applyFill="1"/>
    <xf numFmtId="0" fontId="4" fillId="0" borderId="23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5" borderId="23" xfId="1" applyFont="1" applyFill="1" applyBorder="1" applyAlignment="1">
      <alignment horizontal="center" wrapText="1"/>
    </xf>
    <xf numFmtId="0" fontId="4" fillId="0" borderId="49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0" fontId="4" fillId="2" borderId="27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wrapText="1"/>
    </xf>
    <xf numFmtId="0" fontId="10" fillId="8" borderId="4" xfId="2" applyFont="1" applyFill="1" applyBorder="1" applyAlignment="1">
      <alignment horizontal="center" wrapText="1"/>
    </xf>
    <xf numFmtId="165" fontId="5" fillId="0" borderId="5" xfId="1" applyNumberFormat="1" applyFont="1" applyBorder="1" applyAlignment="1">
      <alignment horizontal="center"/>
    </xf>
    <xf numFmtId="164" fontId="30" fillId="0" borderId="21" xfId="0" applyNumberFormat="1" applyFont="1" applyBorder="1"/>
    <xf numFmtId="0" fontId="4" fillId="0" borderId="8" xfId="1" applyFont="1" applyFill="1" applyBorder="1" applyAlignment="1">
      <alignment horizontal="center" wrapText="1"/>
    </xf>
    <xf numFmtId="164" fontId="33" fillId="0" borderId="21" xfId="0" applyNumberFormat="1" applyFont="1" applyBorder="1"/>
    <xf numFmtId="0" fontId="4" fillId="0" borderId="9" xfId="1" applyFont="1" applyFill="1" applyBorder="1" applyAlignment="1">
      <alignment horizontal="center" wrapText="1"/>
    </xf>
    <xf numFmtId="0" fontId="4" fillId="8" borderId="10" xfId="2" applyFont="1" applyFill="1" applyBorder="1" applyAlignment="1">
      <alignment horizontal="center" wrapText="1"/>
    </xf>
    <xf numFmtId="165" fontId="5" fillId="0" borderId="11" xfId="1" applyNumberFormat="1" applyFont="1" applyBorder="1" applyAlignment="1">
      <alignment horizontal="center"/>
    </xf>
    <xf numFmtId="164" fontId="0" fillId="12" borderId="21" xfId="0" applyNumberFormat="1" applyFill="1" applyBorder="1"/>
    <xf numFmtId="0" fontId="4" fillId="0" borderId="13" xfId="1" applyFont="1" applyFill="1" applyBorder="1" applyAlignment="1">
      <alignment horizontal="center" wrapText="1"/>
    </xf>
    <xf numFmtId="14" fontId="10" fillId="8" borderId="14" xfId="2" applyNumberFormat="1" applyFont="1" applyFill="1" applyBorder="1" applyAlignment="1">
      <alignment horizontal="center" wrapText="1"/>
    </xf>
    <xf numFmtId="165" fontId="5" fillId="0" borderId="13" xfId="1" applyNumberFormat="1" applyFont="1" applyBorder="1" applyAlignment="1">
      <alignment horizontal="center"/>
    </xf>
    <xf numFmtId="0" fontId="4" fillId="0" borderId="15" xfId="1" applyFont="1" applyFill="1" applyBorder="1" applyAlignment="1">
      <alignment horizontal="center" wrapText="1"/>
    </xf>
    <xf numFmtId="14" fontId="10" fillId="8" borderId="16" xfId="2" applyNumberFormat="1" applyFont="1" applyFill="1" applyBorder="1" applyAlignment="1">
      <alignment horizontal="center" wrapText="1"/>
    </xf>
    <xf numFmtId="165" fontId="5" fillId="0" borderId="17" xfId="1" applyNumberFormat="1" applyFont="1" applyBorder="1" applyAlignment="1">
      <alignment horizontal="center"/>
    </xf>
    <xf numFmtId="0" fontId="37" fillId="0" borderId="0" xfId="0" applyFont="1"/>
    <xf numFmtId="0" fontId="4" fillId="0" borderId="18" xfId="1" applyFont="1" applyFill="1" applyBorder="1" applyAlignment="1">
      <alignment horizontal="center" wrapText="1"/>
    </xf>
    <xf numFmtId="0" fontId="10" fillId="8" borderId="19" xfId="2" applyFont="1" applyFill="1" applyBorder="1" applyAlignment="1">
      <alignment horizontal="center" wrapText="1"/>
    </xf>
    <xf numFmtId="165" fontId="5" fillId="0" borderId="1" xfId="1" applyNumberFormat="1" applyFont="1" applyBorder="1" applyAlignment="1">
      <alignment horizontal="center"/>
    </xf>
    <xf numFmtId="0" fontId="10" fillId="0" borderId="21" xfId="2" applyFont="1" applyBorder="1" applyAlignment="1">
      <alignment wrapText="1"/>
    </xf>
    <xf numFmtId="0" fontId="0" fillId="0" borderId="10" xfId="0" applyFill="1" applyBorder="1" applyAlignment="1"/>
    <xf numFmtId="0" fontId="4" fillId="0" borderId="30" xfId="1" applyFont="1" applyFill="1" applyBorder="1" applyAlignment="1">
      <alignment wrapText="1"/>
    </xf>
    <xf numFmtId="165" fontId="4" fillId="4" borderId="0" xfId="1" applyNumberFormat="1" applyFont="1" applyFill="1" applyAlignment="1"/>
    <xf numFmtId="0" fontId="11" fillId="6" borderId="23" xfId="0" applyFont="1" applyFill="1" applyBorder="1"/>
    <xf numFmtId="0" fontId="11" fillId="6" borderId="20" xfId="0" applyFont="1" applyFill="1" applyBorder="1" applyAlignment="1">
      <alignment horizontal="right"/>
    </xf>
    <xf numFmtId="4" fontId="11" fillId="6" borderId="2" xfId="0" applyNumberFormat="1" applyFont="1" applyFill="1" applyBorder="1"/>
    <xf numFmtId="4" fontId="11" fillId="0" borderId="0" xfId="0" applyNumberFormat="1" applyFont="1"/>
    <xf numFmtId="0" fontId="0" fillId="12" borderId="10" xfId="0" applyFill="1" applyBorder="1" applyAlignment="1">
      <alignment vertical="center"/>
    </xf>
    <xf numFmtId="0" fontId="0" fillId="12" borderId="12" xfId="0" applyFill="1" applyBorder="1" applyAlignment="1">
      <alignment vertical="center"/>
    </xf>
    <xf numFmtId="0" fontId="0" fillId="12" borderId="45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4" fillId="17" borderId="21" xfId="1" applyFont="1" applyFill="1" applyBorder="1" applyAlignment="1">
      <alignment wrapText="1"/>
    </xf>
    <xf numFmtId="0" fontId="18" fillId="17" borderId="0" xfId="0" applyFont="1" applyFill="1"/>
    <xf numFmtId="0" fontId="10" fillId="17" borderId="1" xfId="2" applyFont="1" applyFill="1" applyBorder="1" applyAlignment="1">
      <alignment wrapText="1"/>
    </xf>
    <xf numFmtId="165" fontId="10" fillId="0" borderId="23" xfId="1" applyNumberFormat="1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165" fontId="3" fillId="12" borderId="32" xfId="1" applyNumberFormat="1" applyFont="1" applyFill="1" applyBorder="1" applyAlignment="1">
      <alignment horizontal="center" vertical="center"/>
    </xf>
    <xf numFmtId="165" fontId="3" fillId="12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3" xfId="0" applyBorder="1" applyAlignment="1">
      <alignment horizontal="center" vertical="center"/>
    </xf>
    <xf numFmtId="165" fontId="3" fillId="15" borderId="32" xfId="1" applyNumberFormat="1" applyFont="1" applyFill="1" applyBorder="1" applyAlignment="1">
      <alignment horizontal="center" vertical="center"/>
    </xf>
    <xf numFmtId="165" fontId="3" fillId="15" borderId="0" xfId="1" applyNumberFormat="1" applyFont="1" applyFill="1" applyBorder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0" fillId="15" borderId="0" xfId="0" applyFill="1" applyBorder="1" applyAlignment="1">
      <alignment horizontal="center" vertical="center"/>
    </xf>
    <xf numFmtId="0" fontId="0" fillId="15" borderId="43" xfId="0" applyFill="1" applyBorder="1" applyAlignment="1">
      <alignment horizontal="center" vertical="center"/>
    </xf>
    <xf numFmtId="164" fontId="23" fillId="11" borderId="23" xfId="0" applyNumberFormat="1" applyFont="1" applyFill="1" applyBorder="1" applyAlignment="1">
      <alignment horizontal="center" vertical="center"/>
    </xf>
    <xf numFmtId="164" fontId="23" fillId="11" borderId="2" xfId="0" applyNumberFormat="1" applyFont="1" applyFill="1" applyBorder="1" applyAlignment="1">
      <alignment horizontal="center" vertical="center"/>
    </xf>
    <xf numFmtId="0" fontId="24" fillId="8" borderId="23" xfId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16" fillId="0" borderId="2" xfId="0" applyFont="1" applyBorder="1" applyAlignment="1">
      <alignment horizontal="right"/>
    </xf>
    <xf numFmtId="0" fontId="10" fillId="9" borderId="20" xfId="1" applyFont="1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10" fillId="10" borderId="23" xfId="1" applyFont="1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10" fillId="10" borderId="20" xfId="1" applyFont="1" applyFill="1" applyBorder="1" applyAlignment="1">
      <alignment horizontal="center"/>
    </xf>
    <xf numFmtId="0" fontId="10" fillId="10" borderId="2" xfId="1" applyFont="1" applyFill="1" applyBorder="1" applyAlignment="1">
      <alignment horizontal="center"/>
    </xf>
    <xf numFmtId="164" fontId="23" fillId="11" borderId="33" xfId="0" applyNumberFormat="1" applyFont="1" applyFill="1" applyBorder="1" applyAlignment="1">
      <alignment horizontal="center" vertical="center"/>
    </xf>
    <xf numFmtId="164" fontId="23" fillId="11" borderId="48" xfId="0" applyNumberFormat="1" applyFont="1" applyFill="1" applyBorder="1" applyAlignment="1">
      <alignment horizontal="center" vertical="center"/>
    </xf>
    <xf numFmtId="0" fontId="24" fillId="8" borderId="31" xfId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164" fontId="4" fillId="14" borderId="16" xfId="1" applyNumberFormat="1" applyFont="1" applyFill="1" applyBorder="1" applyAlignment="1">
      <alignment horizontal="center" vertical="center"/>
    </xf>
    <xf numFmtId="164" fontId="4" fillId="14" borderId="25" xfId="1" applyNumberFormat="1" applyFont="1" applyFill="1" applyBorder="1" applyAlignment="1">
      <alignment horizontal="center" vertical="center"/>
    </xf>
    <xf numFmtId="164" fontId="4" fillId="14" borderId="48" xfId="1" applyNumberFormat="1" applyFont="1" applyFill="1" applyBorder="1" applyAlignment="1">
      <alignment horizontal="center" vertical="center"/>
    </xf>
    <xf numFmtId="165" fontId="4" fillId="14" borderId="10" xfId="1" applyNumberFormat="1" applyFont="1" applyFill="1" applyBorder="1" applyAlignment="1">
      <alignment horizontal="center"/>
    </xf>
    <xf numFmtId="165" fontId="4" fillId="14" borderId="12" xfId="1" applyNumberFormat="1" applyFont="1" applyFill="1" applyBorder="1" applyAlignment="1">
      <alignment horizontal="center"/>
    </xf>
    <xf numFmtId="165" fontId="4" fillId="14" borderId="45" xfId="1" applyNumberFormat="1" applyFont="1" applyFill="1" applyBorder="1" applyAlignment="1">
      <alignment horizontal="center"/>
    </xf>
    <xf numFmtId="0" fontId="11" fillId="7" borderId="23" xfId="0" applyFont="1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</cellXfs>
  <cellStyles count="5">
    <cellStyle name="Normal" xfId="0" builtinId="0"/>
    <cellStyle name="Normal 2" xfId="1"/>
    <cellStyle name="Normal 2 2" xfId="2"/>
    <cellStyle name="Normal 2 3" xfId="4"/>
    <cellStyle name="Normal 3" xfId="3"/>
  </cellStyles>
  <dxfs count="0"/>
  <tableStyles count="0" defaultTableStyle="TableStyleMedium9" defaultPivotStyle="PivotStyleLight16"/>
  <colors>
    <mruColors>
      <color rgb="FFFFFF99"/>
      <color rgb="FFD098CC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18</xdr:row>
      <xdr:rowOff>7620</xdr:rowOff>
    </xdr:from>
    <xdr:to>
      <xdr:col>0</xdr:col>
      <xdr:colOff>617220</xdr:colOff>
      <xdr:row>32</xdr:row>
      <xdr:rowOff>152400</xdr:rowOff>
    </xdr:to>
    <xdr:cxnSp macro="">
      <xdr:nvCxnSpPr>
        <xdr:cNvPr id="3" name="2 Conector recto de flecha"/>
        <xdr:cNvCxnSpPr/>
      </xdr:nvCxnSpPr>
      <xdr:spPr>
        <a:xfrm rot="5400000">
          <a:off x="-891540" y="8046720"/>
          <a:ext cx="300990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workbookViewId="0">
      <selection activeCell="R7" sqref="R7"/>
    </sheetView>
  </sheetViews>
  <sheetFormatPr baseColWidth="10" defaultRowHeight="15"/>
  <cols>
    <col min="1" max="1" width="11.42578125" style="60"/>
    <col min="2" max="2" width="10.85546875" style="60" customWidth="1"/>
    <col min="3" max="3" width="13.140625" style="60" customWidth="1"/>
    <col min="4" max="4" width="13.7109375" style="60" customWidth="1"/>
    <col min="5" max="5" width="14" style="60" customWidth="1"/>
    <col min="6" max="6" width="10.28515625" style="60" customWidth="1"/>
    <col min="7" max="7" width="17.28515625" style="60" bestFit="1" customWidth="1"/>
    <col min="8" max="9" width="10.42578125" style="60" customWidth="1"/>
    <col min="10" max="10" width="13.7109375" style="60" customWidth="1"/>
    <col min="11" max="11" width="12.42578125" style="60" customWidth="1"/>
    <col min="12" max="12" width="13.28515625" style="60" customWidth="1"/>
    <col min="13" max="13" width="13.7109375" style="60" customWidth="1"/>
    <col min="14" max="14" width="12" style="60" bestFit="1" customWidth="1"/>
    <col min="15" max="15" width="10.85546875" style="60" customWidth="1"/>
    <col min="16" max="16" width="13.7109375" style="60" bestFit="1" customWidth="1"/>
    <col min="17" max="17" width="13.42578125" style="60" customWidth="1"/>
    <col min="18" max="18" width="15.7109375" customWidth="1"/>
  </cols>
  <sheetData>
    <row r="1" spans="1:19">
      <c r="A1" s="56"/>
      <c r="B1" s="57"/>
      <c r="C1" s="58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9" ht="15.75">
      <c r="A2" s="61" t="s">
        <v>44</v>
      </c>
      <c r="B2" s="57"/>
      <c r="C2" s="58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9" ht="16.5" thickBot="1">
      <c r="A3" s="61"/>
      <c r="B3" s="57"/>
      <c r="C3" s="58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9" ht="15.75" customHeight="1" thickBot="1">
      <c r="A4" s="56"/>
      <c r="B4" s="57"/>
      <c r="C4" s="58"/>
      <c r="D4" s="62">
        <f>SUM(D7:D18)</f>
        <v>30329097.929999996</v>
      </c>
      <c r="E4" s="291" t="s">
        <v>45</v>
      </c>
      <c r="F4" s="291"/>
      <c r="G4" s="291"/>
      <c r="H4" s="291"/>
      <c r="I4" s="291"/>
      <c r="J4" s="291"/>
      <c r="K4" s="292"/>
      <c r="L4" s="292"/>
      <c r="M4" s="292"/>
      <c r="N4" s="292"/>
      <c r="O4" s="292"/>
      <c r="P4" s="293"/>
      <c r="Q4" s="63"/>
    </row>
    <row r="5" spans="1:19" ht="15.75" customHeight="1" thickBot="1">
      <c r="A5" s="56"/>
      <c r="B5" s="57"/>
      <c r="C5" s="58"/>
      <c r="D5" s="64"/>
      <c r="E5" s="294" t="s">
        <v>46</v>
      </c>
      <c r="F5" s="295"/>
      <c r="G5" s="296"/>
      <c r="H5" s="294" t="s">
        <v>47</v>
      </c>
      <c r="I5" s="297"/>
      <c r="J5" s="298"/>
      <c r="K5" s="294" t="s">
        <v>48</v>
      </c>
      <c r="L5" s="295"/>
      <c r="M5" s="296"/>
      <c r="N5" s="294" t="s">
        <v>49</v>
      </c>
      <c r="O5" s="295"/>
      <c r="P5" s="296"/>
      <c r="Q5" s="63"/>
    </row>
    <row r="6" spans="1:19" ht="37.5" thickBot="1">
      <c r="A6" s="65" t="s">
        <v>0</v>
      </c>
      <c r="B6" s="65" t="s">
        <v>1</v>
      </c>
      <c r="C6" s="66" t="s">
        <v>2</v>
      </c>
      <c r="D6" s="67" t="s">
        <v>78</v>
      </c>
      <c r="E6" s="68" t="s">
        <v>50</v>
      </c>
      <c r="F6" s="69" t="s">
        <v>51</v>
      </c>
      <c r="G6" s="69" t="s">
        <v>52</v>
      </c>
      <c r="H6" s="69" t="s">
        <v>53</v>
      </c>
      <c r="I6" s="69" t="s">
        <v>54</v>
      </c>
      <c r="J6" s="69" t="s">
        <v>55</v>
      </c>
      <c r="K6" s="69" t="s">
        <v>56</v>
      </c>
      <c r="L6" s="69" t="s">
        <v>57</v>
      </c>
      <c r="M6" s="69" t="s">
        <v>58</v>
      </c>
      <c r="N6" s="69" t="s">
        <v>59</v>
      </c>
      <c r="O6" s="69" t="s">
        <v>60</v>
      </c>
      <c r="P6" s="70" t="s">
        <v>61</v>
      </c>
      <c r="Q6" s="71" t="s">
        <v>62</v>
      </c>
      <c r="R6" s="72" t="s">
        <v>63</v>
      </c>
      <c r="S6" s="73" t="s">
        <v>64</v>
      </c>
    </row>
    <row r="7" spans="1:19" ht="25.5" thickBot="1">
      <c r="A7" s="74" t="s">
        <v>3</v>
      </c>
      <c r="B7" s="75" t="s">
        <v>4</v>
      </c>
      <c r="C7" s="76">
        <v>4097574.24</v>
      </c>
      <c r="D7" s="77">
        <v>1639029.84</v>
      </c>
      <c r="E7" s="78"/>
      <c r="F7" s="79"/>
      <c r="G7" s="80">
        <v>68292.899999999994</v>
      </c>
      <c r="H7" s="81"/>
      <c r="I7" s="81"/>
      <c r="J7" s="55">
        <v>68292.899999999994</v>
      </c>
      <c r="K7" s="82"/>
      <c r="L7" s="82"/>
      <c r="M7" s="55">
        <v>68292.899999999994</v>
      </c>
      <c r="N7" s="82"/>
      <c r="O7" s="82"/>
      <c r="P7" s="82">
        <v>68292.899999999994</v>
      </c>
      <c r="Q7" s="83">
        <f>SUM(G7:P7)</f>
        <v>273171.59999999998</v>
      </c>
      <c r="R7" s="84">
        <f>SUM(D7-Q7)</f>
        <v>1365858.2400000002</v>
      </c>
    </row>
    <row r="8" spans="1:19" ht="52.5" thickBot="1">
      <c r="A8" s="85" t="s">
        <v>21</v>
      </c>
      <c r="B8" s="2" t="s">
        <v>22</v>
      </c>
      <c r="C8" s="19">
        <v>2189299.0099999998</v>
      </c>
      <c r="D8" s="77">
        <v>2189299</v>
      </c>
      <c r="E8" s="276" t="s">
        <v>65</v>
      </c>
      <c r="F8" s="277"/>
      <c r="G8" s="86"/>
      <c r="H8" s="86"/>
      <c r="I8" s="86"/>
      <c r="J8" s="141">
        <v>66802.350000000006</v>
      </c>
      <c r="K8" s="86"/>
      <c r="L8" s="86"/>
      <c r="M8" s="141">
        <v>67685.960000000006</v>
      </c>
      <c r="N8" s="86"/>
      <c r="O8" s="86">
        <v>73048.56</v>
      </c>
      <c r="P8" s="87"/>
      <c r="Q8" s="88">
        <f t="shared" ref="Q8" si="0">SUM(G8:P8)</f>
        <v>207536.87</v>
      </c>
      <c r="R8" s="84">
        <f t="shared" ref="R8:R18" si="1">SUM(D8-Q8)</f>
        <v>1981762.13</v>
      </c>
    </row>
    <row r="9" spans="1:19" ht="25.5" thickBot="1">
      <c r="A9" s="89" t="s">
        <v>5</v>
      </c>
      <c r="B9" s="90" t="s">
        <v>66</v>
      </c>
      <c r="C9" s="91">
        <v>3110284</v>
      </c>
      <c r="D9" s="77">
        <v>1036761.32</v>
      </c>
      <c r="E9" s="92" t="s">
        <v>67</v>
      </c>
      <c r="F9" s="93"/>
      <c r="G9" s="93"/>
      <c r="H9" s="93"/>
      <c r="I9" s="93"/>
      <c r="J9" s="94"/>
      <c r="K9" s="93"/>
      <c r="L9" s="93"/>
      <c r="M9" s="93"/>
      <c r="N9" s="93"/>
      <c r="O9" s="93"/>
      <c r="P9" s="95">
        <v>207352.26</v>
      </c>
      <c r="Q9" s="88">
        <f>SUM(P9)</f>
        <v>207352.26</v>
      </c>
      <c r="R9" s="84">
        <f t="shared" si="1"/>
        <v>829409.05999999994</v>
      </c>
    </row>
    <row r="10" spans="1:19" ht="25.5" thickBot="1">
      <c r="A10" s="96" t="s">
        <v>6</v>
      </c>
      <c r="B10" s="97" t="s">
        <v>7</v>
      </c>
      <c r="C10" s="98">
        <v>3471073.29</v>
      </c>
      <c r="D10" s="77">
        <v>1851239.13</v>
      </c>
      <c r="F10" s="81"/>
      <c r="G10" s="82">
        <v>57851.22</v>
      </c>
      <c r="H10" s="81"/>
      <c r="I10" s="81"/>
      <c r="J10" s="82">
        <v>57851.22</v>
      </c>
      <c r="K10" s="82"/>
      <c r="L10" s="82"/>
      <c r="M10" s="95">
        <v>57851.22</v>
      </c>
      <c r="N10" s="82"/>
      <c r="O10" s="82"/>
      <c r="P10" s="80">
        <v>57851.22</v>
      </c>
      <c r="Q10" s="88">
        <f>SUM(G10:P10)</f>
        <v>231404.88</v>
      </c>
      <c r="R10" s="84">
        <f t="shared" si="1"/>
        <v>1619834.25</v>
      </c>
    </row>
    <row r="11" spans="1:19" ht="25.5" thickBot="1">
      <c r="A11" s="74" t="s">
        <v>8</v>
      </c>
      <c r="B11" s="75" t="s">
        <v>9</v>
      </c>
      <c r="C11" s="76">
        <v>4590089.05</v>
      </c>
      <c r="D11" s="77">
        <v>2142041.59</v>
      </c>
      <c r="F11" s="81"/>
      <c r="G11" s="80">
        <v>76501.490000000005</v>
      </c>
      <c r="H11" s="81"/>
      <c r="I11" s="81"/>
      <c r="J11" s="80">
        <v>76501.490000000005</v>
      </c>
      <c r="K11" s="82"/>
      <c r="L11" s="82"/>
      <c r="M11" s="80">
        <v>76501.48</v>
      </c>
      <c r="N11" s="82"/>
      <c r="O11" s="82"/>
      <c r="P11" s="80">
        <v>76501.48</v>
      </c>
      <c r="Q11" s="88">
        <f>SUM(G11:P11)</f>
        <v>306005.94</v>
      </c>
      <c r="R11" s="84">
        <f t="shared" si="1"/>
        <v>1836035.65</v>
      </c>
    </row>
    <row r="12" spans="1:19" ht="37.5" thickBot="1">
      <c r="A12" s="99" t="s">
        <v>10</v>
      </c>
      <c r="B12" s="100" t="s">
        <v>11</v>
      </c>
      <c r="C12" s="101">
        <v>3286071</v>
      </c>
      <c r="D12" s="77">
        <v>1971643.58</v>
      </c>
      <c r="F12" s="81"/>
      <c r="G12" s="80">
        <v>54767.85</v>
      </c>
      <c r="H12" s="81"/>
      <c r="I12" s="81"/>
      <c r="J12" s="80">
        <v>54767.85</v>
      </c>
      <c r="K12" s="82"/>
      <c r="L12" s="82"/>
      <c r="M12" s="80">
        <v>54767.85</v>
      </c>
      <c r="N12" s="82"/>
      <c r="O12" s="82"/>
      <c r="P12" s="80">
        <v>54767.85</v>
      </c>
      <c r="Q12" s="88">
        <f>SUM(G12:P12)</f>
        <v>219071.4</v>
      </c>
      <c r="R12" s="84">
        <f t="shared" si="1"/>
        <v>1752572.1800000002</v>
      </c>
    </row>
    <row r="13" spans="1:19" ht="37.5" thickBot="1">
      <c r="A13" s="99" t="s">
        <v>12</v>
      </c>
      <c r="B13" s="100" t="s">
        <v>13</v>
      </c>
      <c r="C13" s="101">
        <v>5923530.4900000002</v>
      </c>
      <c r="D13" s="77">
        <v>4231093.21</v>
      </c>
      <c r="F13" s="81"/>
      <c r="G13" s="80">
        <v>105777.33</v>
      </c>
      <c r="H13" s="81"/>
      <c r="I13" s="81"/>
      <c r="J13" s="80">
        <v>105777.33</v>
      </c>
      <c r="K13" s="82"/>
      <c r="L13" s="82"/>
      <c r="M13" s="80">
        <v>105777.33</v>
      </c>
      <c r="N13" s="82"/>
      <c r="O13" s="82"/>
      <c r="P13" s="80">
        <v>105777.33</v>
      </c>
      <c r="Q13" s="88">
        <f>SUM(G13:P13)</f>
        <v>423109.32</v>
      </c>
      <c r="R13" s="84">
        <f t="shared" si="1"/>
        <v>3807983.89</v>
      </c>
    </row>
    <row r="14" spans="1:19" ht="37.5" thickBot="1">
      <c r="A14" s="102" t="s">
        <v>14</v>
      </c>
      <c r="B14" s="103" t="s">
        <v>15</v>
      </c>
      <c r="C14" s="104">
        <v>2984613.43</v>
      </c>
      <c r="D14" s="77">
        <v>1392819.51</v>
      </c>
      <c r="F14" s="81"/>
      <c r="G14" s="80">
        <v>49743.56</v>
      </c>
      <c r="H14" s="81"/>
      <c r="I14" s="81"/>
      <c r="J14" s="80">
        <v>49743.56</v>
      </c>
      <c r="K14" s="82"/>
      <c r="L14" s="82"/>
      <c r="M14" s="80">
        <v>49743.56</v>
      </c>
      <c r="N14" s="82"/>
      <c r="O14" s="82"/>
      <c r="P14" s="80">
        <v>49743.56</v>
      </c>
      <c r="Q14" s="88">
        <f>SUM(G14:P14)</f>
        <v>198974.24</v>
      </c>
      <c r="R14" s="84">
        <f t="shared" si="1"/>
        <v>1193845.27</v>
      </c>
    </row>
    <row r="15" spans="1:19" ht="56.25" customHeight="1" thickBot="1">
      <c r="A15" s="105" t="s">
        <v>23</v>
      </c>
      <c r="B15" s="106" t="s">
        <v>24</v>
      </c>
      <c r="C15" s="3">
        <v>1890481.69</v>
      </c>
      <c r="D15" s="77">
        <v>1682531.82</v>
      </c>
      <c r="F15" s="107">
        <v>70932.84</v>
      </c>
      <c r="G15" s="108"/>
      <c r="H15" s="81"/>
      <c r="I15" s="107">
        <v>71784.03</v>
      </c>
      <c r="J15" s="109"/>
      <c r="K15" s="109"/>
      <c r="L15" s="110">
        <v>72645.440000000002</v>
      </c>
      <c r="M15" s="109"/>
      <c r="N15" s="109"/>
      <c r="O15" s="110">
        <v>73517.19</v>
      </c>
      <c r="P15" s="109"/>
      <c r="Q15" s="111">
        <f>SUM(E15:P15)</f>
        <v>288879.5</v>
      </c>
      <c r="R15" s="84">
        <f t="shared" si="1"/>
        <v>1393652.32</v>
      </c>
    </row>
    <row r="16" spans="1:19" s="118" customFormat="1" ht="28.5" customHeight="1" thickBot="1">
      <c r="A16" s="138" t="s">
        <v>39</v>
      </c>
      <c r="B16" s="112">
        <v>41978</v>
      </c>
      <c r="C16" s="113">
        <v>7695618.9699999997</v>
      </c>
      <c r="D16" s="113">
        <v>7695618.9699999997</v>
      </c>
      <c r="E16" s="276" t="s">
        <v>65</v>
      </c>
      <c r="F16" s="277"/>
      <c r="G16" s="278"/>
      <c r="H16" s="278"/>
      <c r="I16" s="278"/>
      <c r="J16" s="278"/>
      <c r="K16" s="279"/>
      <c r="L16" s="114">
        <v>274843.53000000003</v>
      </c>
      <c r="M16" s="115"/>
      <c r="N16" s="115"/>
      <c r="O16" s="114">
        <v>274843.53000000003</v>
      </c>
      <c r="P16" s="116"/>
      <c r="Q16" s="88">
        <f>L16+O16</f>
        <v>549687.06000000006</v>
      </c>
      <c r="R16" s="84">
        <f t="shared" si="1"/>
        <v>7145931.9100000001</v>
      </c>
      <c r="S16" s="117">
        <v>42243</v>
      </c>
    </row>
    <row r="17" spans="1:19" s="167" customFormat="1" ht="22.5" customHeight="1" thickBot="1">
      <c r="A17" s="168" t="s">
        <v>40</v>
      </c>
      <c r="B17" s="161">
        <v>41978</v>
      </c>
      <c r="C17" s="162">
        <v>497019.96</v>
      </c>
      <c r="D17" s="162">
        <v>497019.96</v>
      </c>
      <c r="E17" s="280" t="s">
        <v>65</v>
      </c>
      <c r="F17" s="281"/>
      <c r="G17" s="282"/>
      <c r="H17" s="282"/>
      <c r="I17" s="282"/>
      <c r="J17" s="282"/>
      <c r="K17" s="283"/>
      <c r="L17" s="282"/>
      <c r="M17" s="284"/>
      <c r="N17" s="169">
        <v>17750.71</v>
      </c>
      <c r="O17" s="163"/>
      <c r="P17" s="164"/>
      <c r="Q17" s="170">
        <f>N17</f>
        <v>17750.71</v>
      </c>
      <c r="R17" s="165">
        <f t="shared" si="1"/>
        <v>479269.25</v>
      </c>
      <c r="S17" s="166">
        <v>42308</v>
      </c>
    </row>
    <row r="18" spans="1:19" s="118" customFormat="1" ht="24.75" customHeight="1" thickBot="1">
      <c r="A18" s="138" t="s">
        <v>16</v>
      </c>
      <c r="B18" s="112">
        <v>41978</v>
      </c>
      <c r="C18" s="113">
        <v>4000000</v>
      </c>
      <c r="D18" s="113">
        <v>4000000</v>
      </c>
      <c r="E18" s="276" t="s">
        <v>65</v>
      </c>
      <c r="F18" s="277"/>
      <c r="G18" s="278"/>
      <c r="H18" s="278"/>
      <c r="I18" s="278"/>
      <c r="J18" s="278"/>
      <c r="K18" s="279"/>
      <c r="L18" s="119">
        <v>142857.14000000001</v>
      </c>
      <c r="M18" s="115"/>
      <c r="N18" s="115"/>
      <c r="O18" s="119">
        <v>142857.14000000001</v>
      </c>
      <c r="P18" s="116"/>
      <c r="Q18" s="120">
        <f>L18+O18</f>
        <v>285714.28000000003</v>
      </c>
      <c r="R18" s="84">
        <f t="shared" si="1"/>
        <v>3714285.7199999997</v>
      </c>
      <c r="S18" s="117">
        <v>42245</v>
      </c>
    </row>
    <row r="19" spans="1:19" ht="15.75" thickBot="1">
      <c r="A19" s="58"/>
      <c r="C19" s="285" t="s">
        <v>68</v>
      </c>
      <c r="D19" s="286"/>
      <c r="E19" s="121"/>
      <c r="F19" s="121">
        <f>SUM(F15)</f>
        <v>70932.84</v>
      </c>
      <c r="G19" s="121">
        <f>SUM(G7:G15)</f>
        <v>412934.35</v>
      </c>
      <c r="H19" s="121"/>
      <c r="I19" s="121">
        <f>SUM(I15)</f>
        <v>71784.03</v>
      </c>
      <c r="J19" s="121">
        <f>SUM(J7:J15)</f>
        <v>479736.7</v>
      </c>
      <c r="K19" s="121"/>
      <c r="L19" s="121">
        <f>L15+L16+L18</f>
        <v>490346.11000000004</v>
      </c>
      <c r="M19" s="121">
        <f>SUM(M7:M15)</f>
        <v>480620.3</v>
      </c>
      <c r="N19" s="121">
        <f>SUM(N17)</f>
        <v>17750.71</v>
      </c>
      <c r="O19" s="121">
        <f>SUM(O15:O18)</f>
        <v>491217.86000000004</v>
      </c>
      <c r="P19" s="121">
        <f>SUM(P7:P14)</f>
        <v>620286.59999999986</v>
      </c>
      <c r="Q19" s="122">
        <f>SUM(Q7:Q18)</f>
        <v>3208658.0599999996</v>
      </c>
      <c r="R19" s="123"/>
    </row>
    <row r="20" spans="1:19" ht="15.75" thickBot="1">
      <c r="A20" s="58"/>
      <c r="B20" s="58"/>
      <c r="C20" s="287" t="s">
        <v>69</v>
      </c>
      <c r="D20" s="288"/>
      <c r="E20" s="274" t="s">
        <v>70</v>
      </c>
      <c r="F20" s="289"/>
      <c r="G20" s="124">
        <f>D4-F19-G19</f>
        <v>29845230.739999995</v>
      </c>
      <c r="H20" s="274" t="s">
        <v>71</v>
      </c>
      <c r="I20" s="290"/>
      <c r="J20" s="125">
        <f>G20-I19-J19</f>
        <v>29293710.009999994</v>
      </c>
      <c r="K20" s="274" t="s">
        <v>72</v>
      </c>
      <c r="L20" s="290"/>
      <c r="M20" s="125">
        <f>J20-L19-M19</f>
        <v>28322743.599999994</v>
      </c>
      <c r="N20" s="274" t="s">
        <v>73</v>
      </c>
      <c r="O20" s="275"/>
      <c r="P20" s="126">
        <f>M20-N19-O19-P19</f>
        <v>27193488.429999992</v>
      </c>
      <c r="Q20" s="127"/>
      <c r="R20" s="128">
        <f>SUM(R7:R18)</f>
        <v>27120439.869999997</v>
      </c>
    </row>
    <row r="21" spans="1:19">
      <c r="A21" s="129"/>
      <c r="B21" s="129"/>
      <c r="C21" s="129"/>
      <c r="D21" s="130"/>
      <c r="E21" s="108"/>
      <c r="F21" s="130"/>
      <c r="G21" s="130"/>
      <c r="H21" s="130"/>
      <c r="I21" s="130"/>
      <c r="J21" s="131"/>
      <c r="K21" s="108"/>
      <c r="L21" s="108"/>
      <c r="M21" s="108"/>
      <c r="N21" s="108"/>
      <c r="O21" s="108"/>
      <c r="P21" s="108"/>
    </row>
    <row r="22" spans="1:19">
      <c r="A22" s="140" t="s">
        <v>75</v>
      </c>
      <c r="B22" s="139"/>
      <c r="C22" s="139"/>
      <c r="D22"/>
      <c r="E22"/>
      <c r="F22"/>
      <c r="G22"/>
      <c r="H22"/>
      <c r="I22"/>
      <c r="J22"/>
      <c r="K22"/>
      <c r="L22"/>
      <c r="M22"/>
      <c r="N22"/>
      <c r="O22"/>
      <c r="P22"/>
      <c r="Q22" s="132"/>
    </row>
    <row r="23" spans="1:19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 s="133"/>
    </row>
    <row r="24" spans="1:19" ht="15.75" thickBo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9" ht="39" thickBot="1">
      <c r="A25" s="1"/>
      <c r="B25" s="136" t="s">
        <v>17</v>
      </c>
      <c r="C25" s="31" t="s">
        <v>18</v>
      </c>
      <c r="D25" s="31" t="s">
        <v>2</v>
      </c>
      <c r="E25" s="32" t="s">
        <v>74</v>
      </c>
      <c r="F25" s="134">
        <v>42094</v>
      </c>
      <c r="G25" s="134">
        <v>42185</v>
      </c>
      <c r="H25" s="135">
        <v>42277</v>
      </c>
      <c r="I25" s="135">
        <v>42368</v>
      </c>
      <c r="J25" s="9"/>
      <c r="K25" s="30" t="s">
        <v>42</v>
      </c>
      <c r="L25" s="29" t="s">
        <v>43</v>
      </c>
      <c r="M25"/>
      <c r="N25"/>
      <c r="O25"/>
      <c r="P25"/>
      <c r="Q25"/>
    </row>
    <row r="26" spans="1:19">
      <c r="A26" s="1"/>
      <c r="B26" s="10" t="s">
        <v>19</v>
      </c>
      <c r="C26" s="23"/>
      <c r="D26" s="24">
        <v>720894.6</v>
      </c>
      <c r="E26" s="25">
        <v>403701.02</v>
      </c>
      <c r="F26" s="24"/>
      <c r="G26" s="24"/>
      <c r="H26" s="24"/>
      <c r="I26" s="26"/>
      <c r="J26" s="12"/>
      <c r="K26" s="8">
        <f>SUM(F26:I26)</f>
        <v>0</v>
      </c>
      <c r="L26" s="8">
        <f>E26-K26</f>
        <v>403701.02</v>
      </c>
      <c r="M26"/>
      <c r="N26"/>
      <c r="O26"/>
      <c r="P26"/>
      <c r="Q26"/>
    </row>
    <row r="27" spans="1:19" ht="15.75" thickBot="1">
      <c r="A27"/>
      <c r="B27" s="10" t="s">
        <v>20</v>
      </c>
      <c r="C27" s="23"/>
      <c r="D27" s="24">
        <v>1794507.31</v>
      </c>
      <c r="E27" s="137">
        <v>1256154.99</v>
      </c>
      <c r="F27" s="24"/>
      <c r="G27" s="24"/>
      <c r="H27" s="24"/>
      <c r="I27" s="26"/>
      <c r="J27" s="12"/>
      <c r="K27" s="8">
        <f>SUM(F27:I27)</f>
        <v>0</v>
      </c>
      <c r="L27" s="8">
        <f>E27-K27</f>
        <v>1256154.99</v>
      </c>
      <c r="M27"/>
      <c r="N27"/>
      <c r="O27"/>
      <c r="P27"/>
      <c r="Q27"/>
    </row>
    <row r="28" spans="1:19" ht="15.75" customHeight="1" thickBot="1">
      <c r="A28"/>
      <c r="B28" s="13"/>
      <c r="C28" s="4"/>
      <c r="D28" s="11"/>
      <c r="E28" s="27">
        <f>SUM(E26:E27)</f>
        <v>1659856.01</v>
      </c>
      <c r="F28" s="11"/>
      <c r="G28" s="11"/>
      <c r="H28" s="11"/>
      <c r="I28" s="7"/>
      <c r="J28" s="7"/>
      <c r="K28" s="14">
        <f>SUM(K26:K27)</f>
        <v>0</v>
      </c>
      <c r="L28" s="15">
        <f>SUM(L26:L27)</f>
        <v>1659856.01</v>
      </c>
      <c r="M28"/>
      <c r="N28"/>
      <c r="O28"/>
      <c r="P28"/>
      <c r="Q28"/>
    </row>
    <row r="29" spans="1:19" ht="15.75" thickBot="1">
      <c r="A29"/>
      <c r="B29" s="1"/>
      <c r="C29" s="4"/>
      <c r="D29" s="4"/>
      <c r="E29" s="5"/>
      <c r="F29" s="7"/>
      <c r="G29" s="7"/>
      <c r="H29" s="7"/>
      <c r="I29" s="7"/>
      <c r="J29" s="7"/>
      <c r="K29" s="8"/>
      <c r="L29" s="8"/>
      <c r="M29"/>
      <c r="N29"/>
      <c r="O29"/>
      <c r="P29"/>
      <c r="Q29"/>
    </row>
    <row r="30" spans="1:19" ht="15.75" thickBot="1">
      <c r="A30"/>
      <c r="B30" s="1"/>
      <c r="C30" s="16" t="s">
        <v>41</v>
      </c>
      <c r="D30" s="1"/>
      <c r="E30" s="17">
        <f>D4+E28</f>
        <v>31988953.939999998</v>
      </c>
      <c r="F30" s="6"/>
      <c r="G30" s="6"/>
      <c r="H30" s="6"/>
      <c r="I30" s="6"/>
      <c r="J30" s="6"/>
      <c r="K30" s="28">
        <f>Q19+K28</f>
        <v>3208658.0599999996</v>
      </c>
      <c r="L30" s="18">
        <f>R20+L28</f>
        <v>28780295.879999999</v>
      </c>
      <c r="M30"/>
      <c r="N30"/>
      <c r="O30"/>
      <c r="P30"/>
      <c r="Q30"/>
    </row>
    <row r="31" spans="1:19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9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</sheetData>
  <mergeCells count="15">
    <mergeCell ref="E8:F8"/>
    <mergeCell ref="E4:P4"/>
    <mergeCell ref="E5:G5"/>
    <mergeCell ref="H5:J5"/>
    <mergeCell ref="K5:M5"/>
    <mergeCell ref="N5:P5"/>
    <mergeCell ref="N20:O20"/>
    <mergeCell ref="E16:K16"/>
    <mergeCell ref="E17:M17"/>
    <mergeCell ref="E18:K18"/>
    <mergeCell ref="C19:D19"/>
    <mergeCell ref="C20:D20"/>
    <mergeCell ref="E20:F20"/>
    <mergeCell ref="H20:I20"/>
    <mergeCell ref="K20:L20"/>
  </mergeCells>
  <pageMargins left="0.7" right="0.7" top="0.75" bottom="0.75" header="0.3" footer="0.3"/>
  <pageSetup paperSize="9" scale="54" orientation="landscape" r:id="rId1"/>
  <ignoredErrors>
    <ignoredError sqref="Q1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topLeftCell="C7" zoomScale="80" zoomScaleNormal="80" zoomScaleSheetLayoutView="80" workbookViewId="0">
      <selection activeCell="Q19" sqref="Q19"/>
    </sheetView>
  </sheetViews>
  <sheetFormatPr baseColWidth="10" defaultRowHeight="15"/>
  <cols>
    <col min="1" max="1" width="11.7109375" style="60" customWidth="1"/>
    <col min="2" max="2" width="10.85546875" style="60" customWidth="1"/>
    <col min="3" max="3" width="16.140625" style="60" customWidth="1"/>
    <col min="4" max="4" width="15" style="60" customWidth="1"/>
    <col min="5" max="5" width="7.7109375" style="60" customWidth="1"/>
    <col min="6" max="6" width="11.7109375" style="60" customWidth="1"/>
    <col min="7" max="7" width="15" style="60" customWidth="1"/>
    <col min="8" max="8" width="7.42578125" style="60" customWidth="1"/>
    <col min="9" max="9" width="15.5703125" style="60" customWidth="1"/>
    <col min="10" max="10" width="14.140625" style="60" customWidth="1"/>
    <col min="11" max="11" width="8" style="60" customWidth="1"/>
    <col min="12" max="12" width="13" style="60" customWidth="1"/>
    <col min="13" max="13" width="14.140625" style="60" customWidth="1"/>
    <col min="14" max="14" width="7.7109375" style="60" customWidth="1"/>
    <col min="15" max="15" width="12.140625" style="60" customWidth="1"/>
    <col min="16" max="16" width="14.140625" style="60" customWidth="1"/>
    <col min="17" max="17" width="13.42578125" style="60" customWidth="1"/>
    <col min="18" max="18" width="15" customWidth="1"/>
  </cols>
  <sheetData>
    <row r="1" spans="1:19">
      <c r="A1" s="56"/>
      <c r="B1" s="57"/>
      <c r="C1" s="58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9" ht="15.75">
      <c r="A2" s="61" t="s">
        <v>79</v>
      </c>
      <c r="B2" s="57"/>
      <c r="C2" s="58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9" ht="15.75">
      <c r="A3" s="61"/>
      <c r="B3" s="57"/>
      <c r="C3" s="58"/>
      <c r="D3" s="145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9" ht="15.75" thickBot="1">
      <c r="A4" s="140" t="s">
        <v>82</v>
      </c>
      <c r="B4" s="171"/>
      <c r="C4" s="172"/>
      <c r="D4" s="145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9" ht="15.75" customHeight="1" thickBot="1">
      <c r="A5" s="56"/>
      <c r="B5" s="57"/>
      <c r="C5" s="58"/>
      <c r="D5" s="146"/>
      <c r="E5" s="297" t="s">
        <v>46</v>
      </c>
      <c r="F5" s="295"/>
      <c r="G5" s="296"/>
      <c r="H5" s="294" t="s">
        <v>47</v>
      </c>
      <c r="I5" s="297"/>
      <c r="J5" s="298"/>
      <c r="K5" s="294" t="s">
        <v>48</v>
      </c>
      <c r="L5" s="295"/>
      <c r="M5" s="296"/>
      <c r="N5" s="294" t="s">
        <v>49</v>
      </c>
      <c r="O5" s="295"/>
      <c r="P5" s="296"/>
      <c r="Q5" s="63"/>
    </row>
    <row r="6" spans="1:19" ht="37.5" thickBot="1">
      <c r="A6" s="65" t="s">
        <v>0</v>
      </c>
      <c r="B6" s="65" t="s">
        <v>1</v>
      </c>
      <c r="C6" s="66" t="s">
        <v>2</v>
      </c>
      <c r="D6" s="147" t="s">
        <v>87</v>
      </c>
      <c r="E6" s="148" t="s">
        <v>50</v>
      </c>
      <c r="F6" s="69" t="s">
        <v>51</v>
      </c>
      <c r="G6" s="69" t="s">
        <v>52</v>
      </c>
      <c r="H6" s="69" t="s">
        <v>53</v>
      </c>
      <c r="I6" s="69" t="s">
        <v>54</v>
      </c>
      <c r="J6" s="69" t="s">
        <v>55</v>
      </c>
      <c r="K6" s="69" t="s">
        <v>56</v>
      </c>
      <c r="L6" s="69" t="s">
        <v>57</v>
      </c>
      <c r="M6" s="69" t="s">
        <v>58</v>
      </c>
      <c r="N6" s="69" t="s">
        <v>59</v>
      </c>
      <c r="O6" s="69" t="s">
        <v>60</v>
      </c>
      <c r="P6" s="70" t="s">
        <v>61</v>
      </c>
      <c r="Q6" s="71" t="s">
        <v>84</v>
      </c>
      <c r="R6" s="72" t="s">
        <v>83</v>
      </c>
      <c r="S6" s="73"/>
    </row>
    <row r="7" spans="1:19" ht="25.5" thickBot="1">
      <c r="A7" s="74" t="s">
        <v>3</v>
      </c>
      <c r="B7" s="75" t="s">
        <v>4</v>
      </c>
      <c r="C7" s="76">
        <v>4097574.24</v>
      </c>
      <c r="D7" s="142">
        <v>1365858.24</v>
      </c>
      <c r="E7" s="78"/>
      <c r="F7" s="79"/>
      <c r="G7" s="80">
        <v>68292.899999999994</v>
      </c>
      <c r="H7" s="81"/>
      <c r="I7" s="81"/>
      <c r="J7" s="55">
        <v>68292.899999999994</v>
      </c>
      <c r="K7" s="82"/>
      <c r="L7" s="82"/>
      <c r="M7" s="55">
        <v>68292.899999999994</v>
      </c>
      <c r="N7" s="82"/>
      <c r="O7" s="82"/>
      <c r="P7" s="82">
        <v>68292.899999999994</v>
      </c>
      <c r="Q7" s="83">
        <f>SUM(E7:P7)</f>
        <v>273171.59999999998</v>
      </c>
      <c r="R7" s="84">
        <f>SUM(D7-Q7)</f>
        <v>1092686.6400000001</v>
      </c>
    </row>
    <row r="8" spans="1:19" s="214" customFormat="1" ht="52.5" thickBot="1">
      <c r="A8" s="85" t="s">
        <v>21</v>
      </c>
      <c r="B8" s="228" t="s">
        <v>22</v>
      </c>
      <c r="C8" s="229">
        <v>2189299.0099999998</v>
      </c>
      <c r="D8" s="143">
        <v>1981762.13</v>
      </c>
      <c r="E8" s="157"/>
      <c r="F8" s="158">
        <v>73674.83</v>
      </c>
      <c r="G8" s="86"/>
      <c r="H8" s="86"/>
      <c r="I8" s="86">
        <v>74319.78</v>
      </c>
      <c r="J8" s="87"/>
      <c r="K8" s="86"/>
      <c r="L8" s="86">
        <v>74875.03</v>
      </c>
      <c r="M8" s="230"/>
      <c r="N8" s="86"/>
      <c r="O8" s="86">
        <v>74886.009999999995</v>
      </c>
      <c r="P8" s="87"/>
      <c r="Q8" s="83">
        <f t="shared" ref="Q8:Q18" si="0">SUM(E8:P8)</f>
        <v>297755.64999999997</v>
      </c>
      <c r="R8" s="178">
        <f>SUM(D8-Q8)</f>
        <v>1684006.48</v>
      </c>
    </row>
    <row r="9" spans="1:19" ht="25.5" thickBot="1">
      <c r="A9" s="89" t="s">
        <v>5</v>
      </c>
      <c r="B9" s="90" t="s">
        <v>66</v>
      </c>
      <c r="C9" s="91">
        <v>3110284</v>
      </c>
      <c r="D9" s="142">
        <v>829409.06</v>
      </c>
      <c r="E9" s="306" t="s">
        <v>67</v>
      </c>
      <c r="F9" s="307"/>
      <c r="G9" s="307"/>
      <c r="H9" s="307"/>
      <c r="I9" s="307"/>
      <c r="J9" s="307"/>
      <c r="K9" s="307"/>
      <c r="L9" s="307"/>
      <c r="M9" s="307"/>
      <c r="N9" s="307"/>
      <c r="O9" s="308"/>
      <c r="P9" s="95">
        <v>207352.27</v>
      </c>
      <c r="Q9" s="83">
        <f t="shared" si="0"/>
        <v>207352.27</v>
      </c>
      <c r="R9" s="84">
        <f t="shared" ref="R9:R18" si="1">SUM(D9-Q9)</f>
        <v>622056.79</v>
      </c>
    </row>
    <row r="10" spans="1:19" ht="25.5" thickBot="1">
      <c r="A10" s="96" t="s">
        <v>6</v>
      </c>
      <c r="B10" s="97" t="s">
        <v>7</v>
      </c>
      <c r="C10" s="98">
        <v>3471073.29</v>
      </c>
      <c r="D10" s="142">
        <v>1619834.25</v>
      </c>
      <c r="F10" s="81"/>
      <c r="G10" s="82">
        <v>57851.22</v>
      </c>
      <c r="H10" s="81"/>
      <c r="I10" s="81"/>
      <c r="J10" s="82">
        <v>57851.22</v>
      </c>
      <c r="K10" s="82"/>
      <c r="L10" s="82"/>
      <c r="M10" s="95">
        <v>57851.22</v>
      </c>
      <c r="N10" s="82"/>
      <c r="O10" s="82"/>
      <c r="P10" s="80">
        <v>57851.22</v>
      </c>
      <c r="Q10" s="83">
        <f t="shared" si="0"/>
        <v>231404.88</v>
      </c>
      <c r="R10" s="84">
        <f t="shared" si="1"/>
        <v>1388429.37</v>
      </c>
    </row>
    <row r="11" spans="1:19" ht="25.5" thickBot="1">
      <c r="A11" s="74" t="s">
        <v>8</v>
      </c>
      <c r="B11" s="75" t="s">
        <v>9</v>
      </c>
      <c r="C11" s="76">
        <v>4590089.05</v>
      </c>
      <c r="D11" s="142">
        <v>1836035.64</v>
      </c>
      <c r="F11" s="81"/>
      <c r="G11" s="80">
        <v>76501.490000000005</v>
      </c>
      <c r="H11" s="81"/>
      <c r="I11" s="81"/>
      <c r="J11" s="80">
        <v>76501.48</v>
      </c>
      <c r="K11" s="82"/>
      <c r="L11" s="82"/>
      <c r="M11" s="80">
        <v>76501.490000000005</v>
      </c>
      <c r="N11" s="82"/>
      <c r="O11" s="82"/>
      <c r="P11" s="80">
        <v>76501.48</v>
      </c>
      <c r="Q11" s="83">
        <f t="shared" si="0"/>
        <v>306005.94</v>
      </c>
      <c r="R11" s="84">
        <f t="shared" si="1"/>
        <v>1530029.7</v>
      </c>
    </row>
    <row r="12" spans="1:19" ht="37.5" thickBot="1">
      <c r="A12" s="99" t="s">
        <v>10</v>
      </c>
      <c r="B12" s="100" t="s">
        <v>11</v>
      </c>
      <c r="C12" s="101">
        <v>3286071</v>
      </c>
      <c r="D12" s="142">
        <v>1752571.2</v>
      </c>
      <c r="F12" s="81"/>
      <c r="G12" s="80">
        <v>54767.85</v>
      </c>
      <c r="H12" s="81"/>
      <c r="I12" s="81"/>
      <c r="J12" s="80">
        <v>54767.85</v>
      </c>
      <c r="K12" s="82"/>
      <c r="L12" s="82"/>
      <c r="M12" s="80">
        <v>54767.85</v>
      </c>
      <c r="N12" s="82"/>
      <c r="O12" s="82"/>
      <c r="P12" s="80">
        <v>54767.85</v>
      </c>
      <c r="Q12" s="83">
        <f t="shared" si="0"/>
        <v>219071.4</v>
      </c>
      <c r="R12" s="84">
        <f t="shared" si="1"/>
        <v>1533499.8</v>
      </c>
    </row>
    <row r="13" spans="1:19" ht="37.5" thickBot="1">
      <c r="A13" s="99" t="s">
        <v>12</v>
      </c>
      <c r="B13" s="100" t="s">
        <v>13</v>
      </c>
      <c r="C13" s="101">
        <v>5923530.4900000002</v>
      </c>
      <c r="D13" s="142">
        <v>3807983.89</v>
      </c>
      <c r="F13" s="81"/>
      <c r="G13" s="80">
        <v>105777.33</v>
      </c>
      <c r="H13" s="81"/>
      <c r="I13" s="81"/>
      <c r="J13" s="80">
        <v>105777.33</v>
      </c>
      <c r="K13" s="82"/>
      <c r="L13" s="82"/>
      <c r="M13" s="80">
        <v>105777.33</v>
      </c>
      <c r="N13" s="82"/>
      <c r="O13" s="82"/>
      <c r="P13" s="80">
        <v>105777.33</v>
      </c>
      <c r="Q13" s="83">
        <f t="shared" si="0"/>
        <v>423109.32</v>
      </c>
      <c r="R13" s="84">
        <f t="shared" si="1"/>
        <v>3384874.5700000003</v>
      </c>
    </row>
    <row r="14" spans="1:19" ht="37.5" thickBot="1">
      <c r="A14" s="102" t="s">
        <v>14</v>
      </c>
      <c r="B14" s="103" t="s">
        <v>15</v>
      </c>
      <c r="C14" s="104">
        <v>2984613.43</v>
      </c>
      <c r="D14" s="142">
        <v>1193845.27</v>
      </c>
      <c r="F14" s="81"/>
      <c r="G14" s="80">
        <v>49743.56</v>
      </c>
      <c r="H14" s="81"/>
      <c r="I14" s="81"/>
      <c r="J14" s="80">
        <v>49743.56</v>
      </c>
      <c r="K14" s="82"/>
      <c r="L14" s="82"/>
      <c r="M14" s="80">
        <v>49743.56</v>
      </c>
      <c r="N14" s="82"/>
      <c r="O14" s="82"/>
      <c r="P14" s="80">
        <v>49743.56</v>
      </c>
      <c r="Q14" s="83">
        <f t="shared" si="0"/>
        <v>198974.24</v>
      </c>
      <c r="R14" s="84">
        <f t="shared" si="1"/>
        <v>994871.03</v>
      </c>
    </row>
    <row r="15" spans="1:19" ht="39" customHeight="1" thickBot="1">
      <c r="A15" s="105" t="s">
        <v>23</v>
      </c>
      <c r="B15" s="106" t="s">
        <v>24</v>
      </c>
      <c r="C15" s="3">
        <v>1890481.69</v>
      </c>
      <c r="D15" s="144">
        <v>1388773.73</v>
      </c>
      <c r="F15" s="119">
        <v>77816.490000000005</v>
      </c>
      <c r="G15" s="108"/>
      <c r="H15" s="81"/>
      <c r="I15" s="211">
        <v>78423.11</v>
      </c>
      <c r="J15" s="109"/>
      <c r="K15" s="109"/>
      <c r="L15" s="141">
        <v>78961.009999999995</v>
      </c>
      <c r="M15" s="109"/>
      <c r="N15" s="109"/>
      <c r="O15" s="110">
        <v>79158.080000000002</v>
      </c>
      <c r="P15" s="109"/>
      <c r="Q15" s="83">
        <f t="shared" si="0"/>
        <v>314358.69</v>
      </c>
      <c r="R15" s="84">
        <f t="shared" si="1"/>
        <v>1074415.04</v>
      </c>
    </row>
    <row r="16" spans="1:19" s="180" customFormat="1" ht="28.5" customHeight="1" thickBot="1">
      <c r="A16" s="20" t="s">
        <v>76</v>
      </c>
      <c r="B16" s="173">
        <v>41978</v>
      </c>
      <c r="C16" s="77">
        <v>7695618.9699999997</v>
      </c>
      <c r="D16" s="21">
        <v>3818616.96</v>
      </c>
      <c r="E16" s="174"/>
      <c r="F16" s="119">
        <v>146869.88</v>
      </c>
      <c r="G16" s="159"/>
      <c r="H16" s="159"/>
      <c r="I16" s="159">
        <v>146869.88</v>
      </c>
      <c r="J16" s="159"/>
      <c r="K16" s="175"/>
      <c r="L16" s="149">
        <v>146869.88</v>
      </c>
      <c r="M16" s="176"/>
      <c r="N16" s="176"/>
      <c r="O16" s="149">
        <v>146869.88</v>
      </c>
      <c r="P16" s="177"/>
      <c r="Q16" s="83">
        <f t="shared" si="0"/>
        <v>587479.52</v>
      </c>
      <c r="R16" s="178">
        <f t="shared" si="1"/>
        <v>3231137.44</v>
      </c>
      <c r="S16" s="179">
        <v>42243</v>
      </c>
    </row>
    <row r="17" spans="1:19" s="118" customFormat="1" ht="24.75" customHeight="1" thickBot="1">
      <c r="A17" s="181" t="s">
        <v>77</v>
      </c>
      <c r="B17" s="182">
        <v>41978</v>
      </c>
      <c r="C17" s="183">
        <v>4000000</v>
      </c>
      <c r="D17" s="184">
        <v>3714285.72</v>
      </c>
      <c r="E17" s="156"/>
      <c r="F17" s="119">
        <v>142857.14000000001</v>
      </c>
      <c r="G17" s="154"/>
      <c r="H17" s="154"/>
      <c r="I17" s="119">
        <v>142857.14000000001</v>
      </c>
      <c r="J17" s="154"/>
      <c r="K17" s="155"/>
      <c r="L17" s="119">
        <v>142857.14000000001</v>
      </c>
      <c r="M17" s="115"/>
      <c r="N17" s="115"/>
      <c r="O17" s="119">
        <v>142857.14000000001</v>
      </c>
      <c r="P17" s="116"/>
      <c r="Q17" s="83">
        <f t="shared" si="0"/>
        <v>571428.56000000006</v>
      </c>
      <c r="R17" s="84">
        <f t="shared" si="1"/>
        <v>3142857.16</v>
      </c>
      <c r="S17" s="117">
        <v>42245</v>
      </c>
    </row>
    <row r="18" spans="1:19" s="118" customFormat="1" ht="51.75" customHeight="1" thickBot="1">
      <c r="A18" s="185" t="s">
        <v>85</v>
      </c>
      <c r="B18" s="106" t="s">
        <v>86</v>
      </c>
      <c r="C18" s="187">
        <v>6009676.1299999999</v>
      </c>
      <c r="D18" s="186">
        <v>6009676.1299999999</v>
      </c>
      <c r="E18" s="303" t="s">
        <v>65</v>
      </c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5"/>
      <c r="Q18" s="83">
        <f t="shared" si="0"/>
        <v>0</v>
      </c>
      <c r="R18" s="84">
        <f t="shared" si="1"/>
        <v>6009676.1299999999</v>
      </c>
      <c r="S18" s="117"/>
    </row>
    <row r="19" spans="1:19" ht="15.75" thickBot="1">
      <c r="A19" s="58"/>
      <c r="C19" s="299" t="s">
        <v>68</v>
      </c>
      <c r="D19" s="300"/>
      <c r="E19" s="188"/>
      <c r="F19" s="121">
        <f>SUM(F7:F17)</f>
        <v>441218.34</v>
      </c>
      <c r="G19" s="121">
        <f>SUM(G7:G17)</f>
        <v>412934.35</v>
      </c>
      <c r="H19" s="121">
        <f t="shared" ref="H19:O19" si="2">SUM(H7:H17)</f>
        <v>0</v>
      </c>
      <c r="I19" s="121">
        <f>SUM(I7:I17)</f>
        <v>442469.91000000003</v>
      </c>
      <c r="J19" s="121">
        <f>SUM(J7:J17)</f>
        <v>412934.33999999997</v>
      </c>
      <c r="K19" s="121">
        <f t="shared" si="2"/>
        <v>0</v>
      </c>
      <c r="L19" s="121">
        <f>SUM(L7:L17)</f>
        <v>443563.06</v>
      </c>
      <c r="M19" s="121">
        <f>SUM(M7:M17)</f>
        <v>412934.35</v>
      </c>
      <c r="N19" s="121">
        <f t="shared" si="2"/>
        <v>0</v>
      </c>
      <c r="O19" s="121">
        <f t="shared" si="2"/>
        <v>443771.11</v>
      </c>
      <c r="P19" s="121">
        <f>SUM(P7:P17)</f>
        <v>620286.60999999987</v>
      </c>
      <c r="Q19" s="198">
        <f>SUM(Q7:Q18)</f>
        <v>3630112.07</v>
      </c>
      <c r="R19" s="123"/>
    </row>
    <row r="20" spans="1:19" ht="15.75" thickBot="1">
      <c r="A20" s="58"/>
      <c r="B20" s="58"/>
      <c r="C20" s="301" t="s">
        <v>69</v>
      </c>
      <c r="D20" s="302"/>
      <c r="E20" s="274" t="s">
        <v>80</v>
      </c>
      <c r="F20" s="289"/>
      <c r="G20" s="124">
        <f>D21-F19-G19</f>
        <v>28464499.529999997</v>
      </c>
      <c r="H20" s="274" t="s">
        <v>81</v>
      </c>
      <c r="I20" s="290"/>
      <c r="J20" s="125">
        <f>G20-I19-J19</f>
        <v>27609095.279999997</v>
      </c>
      <c r="K20" s="274"/>
      <c r="L20" s="290"/>
      <c r="M20" s="125">
        <f>J20-L19-M19</f>
        <v>26752597.869999997</v>
      </c>
      <c r="N20" s="274"/>
      <c r="O20" s="275"/>
      <c r="P20" s="126">
        <f>M20-N19-O19-P19</f>
        <v>25688540.149999999</v>
      </c>
      <c r="Q20" s="127"/>
      <c r="R20" s="202">
        <f>SUM(R7:R18)</f>
        <v>25688540.150000002</v>
      </c>
    </row>
    <row r="21" spans="1:19" ht="22.5" customHeight="1">
      <c r="A21" s="150"/>
      <c r="B21" s="151"/>
      <c r="C21" s="152" t="s">
        <v>78</v>
      </c>
      <c r="D21" s="153">
        <f>SUM(D7:D18)</f>
        <v>29318652.219999999</v>
      </c>
      <c r="E21" s="108"/>
      <c r="F21" s="130">
        <f>F19+G19</f>
        <v>854152.69</v>
      </c>
      <c r="G21" s="130"/>
      <c r="H21" s="130"/>
      <c r="I21" s="130">
        <f>I19+J19</f>
        <v>855404.25</v>
      </c>
      <c r="J21" s="131"/>
      <c r="K21" s="108"/>
      <c r="L21" s="108"/>
      <c r="M21" s="108"/>
      <c r="N21" s="108"/>
      <c r="O21" s="108"/>
      <c r="P21" s="108"/>
    </row>
    <row r="22" spans="1:19">
      <c r="A22"/>
      <c r="B22"/>
      <c r="C22"/>
      <c r="D22"/>
      <c r="E22"/>
      <c r="F22"/>
      <c r="G22"/>
      <c r="H22"/>
      <c r="I22" s="22">
        <f>G20-I21</f>
        <v>27609095.279999997</v>
      </c>
      <c r="J22"/>
      <c r="K22"/>
      <c r="L22" s="133">
        <f>L19+M19</f>
        <v>856497.40999999992</v>
      </c>
      <c r="M22" s="22">
        <f>M20-26752597.86</f>
        <v>9.9999979138374329E-3</v>
      </c>
      <c r="N22"/>
      <c r="O22"/>
      <c r="P22"/>
      <c r="Q22" s="132"/>
    </row>
    <row r="23" spans="1:19">
      <c r="A23"/>
      <c r="B23"/>
      <c r="C23"/>
      <c r="D23" s="22"/>
      <c r="E23"/>
      <c r="F23"/>
      <c r="G23"/>
      <c r="H23"/>
      <c r="I23"/>
      <c r="J23"/>
      <c r="K23"/>
      <c r="L23"/>
      <c r="M23"/>
      <c r="N23"/>
      <c r="O23"/>
      <c r="P23"/>
      <c r="Q23"/>
      <c r="R23" s="133"/>
    </row>
    <row r="24" spans="1:19" ht="25.5">
      <c r="A24" s="189" t="s">
        <v>17</v>
      </c>
      <c r="B24" s="31" t="s">
        <v>18</v>
      </c>
      <c r="C24" s="31" t="s">
        <v>2</v>
      </c>
      <c r="D24" s="32" t="s">
        <v>88</v>
      </c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9">
      <c r="A25" s="10" t="s">
        <v>19</v>
      </c>
      <c r="B25" s="23"/>
      <c r="C25" s="24">
        <v>720894.6</v>
      </c>
      <c r="D25" s="190">
        <v>381932.79</v>
      </c>
      <c r="E25" s="206">
        <f>1978.93*2</f>
        <v>3957.86</v>
      </c>
      <c r="F25" s="191">
        <v>1978.93</v>
      </c>
      <c r="G25" s="191">
        <v>1978.93</v>
      </c>
      <c r="H25" s="191">
        <v>1978.93</v>
      </c>
      <c r="I25" s="191">
        <v>1978.93</v>
      </c>
      <c r="J25" s="191">
        <v>1978.93</v>
      </c>
      <c r="K25" s="191">
        <v>1978.93</v>
      </c>
      <c r="L25" s="191">
        <v>1978.93</v>
      </c>
      <c r="M25" s="191">
        <v>1978.93</v>
      </c>
      <c r="N25" s="191">
        <v>1978.93</v>
      </c>
      <c r="O25" s="191">
        <v>1978.93</v>
      </c>
      <c r="P25" s="191">
        <v>1978.93</v>
      </c>
      <c r="Q25" s="196">
        <f>SUM(E25:P25)</f>
        <v>25726.09</v>
      </c>
      <c r="R25" s="197">
        <f>D25-Q25</f>
        <v>356206.69999999995</v>
      </c>
    </row>
    <row r="26" spans="1:19">
      <c r="A26" s="192" t="s">
        <v>20</v>
      </c>
      <c r="B26" s="193"/>
      <c r="C26" s="194">
        <v>1794507.31</v>
      </c>
      <c r="D26" s="190">
        <v>1188421.17</v>
      </c>
      <c r="E26" s="207">
        <f>6157.62*2</f>
        <v>12315.24</v>
      </c>
      <c r="F26" s="195">
        <v>6157.62</v>
      </c>
      <c r="G26" s="195">
        <v>6157.62</v>
      </c>
      <c r="H26" s="195">
        <v>6157.62</v>
      </c>
      <c r="I26" s="195">
        <v>6157.62</v>
      </c>
      <c r="J26" s="195">
        <v>6157.62</v>
      </c>
      <c r="K26" s="195">
        <v>6157.62</v>
      </c>
      <c r="L26" s="195">
        <v>6157.62</v>
      </c>
      <c r="M26" s="195">
        <v>6157.62</v>
      </c>
      <c r="N26" s="195">
        <v>6157.62</v>
      </c>
      <c r="O26" s="195">
        <v>6157.62</v>
      </c>
      <c r="P26" s="195">
        <v>6157.62</v>
      </c>
      <c r="Q26" s="196">
        <f t="shared" ref="Q26:Q27" si="3">SUM(E26:P26)</f>
        <v>80049.06</v>
      </c>
      <c r="R26" s="197">
        <f t="shared" ref="R26:R27" si="4">D26-Q26</f>
        <v>1108372.1099999999</v>
      </c>
    </row>
    <row r="27" spans="1:19">
      <c r="A27" s="10" t="s">
        <v>89</v>
      </c>
      <c r="B27" s="23"/>
      <c r="C27" s="24">
        <v>619828.32999999996</v>
      </c>
      <c r="D27" s="25">
        <v>619828.32999999996</v>
      </c>
      <c r="E27" s="191">
        <v>5165.24</v>
      </c>
      <c r="F27" s="191">
        <v>5165.24</v>
      </c>
      <c r="G27" s="191">
        <v>5165.24</v>
      </c>
      <c r="H27" s="191">
        <v>5165.24</v>
      </c>
      <c r="I27" s="191">
        <v>5165.24</v>
      </c>
      <c r="J27" s="191">
        <v>5165.24</v>
      </c>
      <c r="K27" s="191">
        <v>5165.24</v>
      </c>
      <c r="L27" s="191">
        <v>5165.24</v>
      </c>
      <c r="M27" s="191">
        <f>327061.02+5165.24</f>
        <v>332226.26</v>
      </c>
      <c r="N27" s="191">
        <v>5165.24</v>
      </c>
      <c r="O27" s="191">
        <v>5165.24</v>
      </c>
      <c r="P27" s="191">
        <v>5165.24</v>
      </c>
      <c r="Q27" s="196">
        <f t="shared" si="3"/>
        <v>389043.89999999997</v>
      </c>
      <c r="R27" s="197">
        <f t="shared" si="4"/>
        <v>230784.43</v>
      </c>
    </row>
    <row r="28" spans="1:19" ht="15.75" thickBot="1">
      <c r="A28"/>
      <c r="B28" s="4"/>
      <c r="C28" s="11"/>
      <c r="D28" s="209">
        <f>SUM(D25:D27)</f>
        <v>2190182.29</v>
      </c>
      <c r="E28" s="205">
        <f>SUM(E25:E27)</f>
        <v>21438.34</v>
      </c>
      <c r="F28" s="205">
        <f t="shared" ref="F28:P28" si="5">SUM(F25:F27)</f>
        <v>13301.79</v>
      </c>
      <c r="G28" s="205">
        <f t="shared" si="5"/>
        <v>13301.79</v>
      </c>
      <c r="H28" s="205">
        <f t="shared" si="5"/>
        <v>13301.79</v>
      </c>
      <c r="I28" s="205">
        <f t="shared" si="5"/>
        <v>13301.79</v>
      </c>
      <c r="J28" s="205">
        <f t="shared" si="5"/>
        <v>13301.79</v>
      </c>
      <c r="K28" s="205">
        <f t="shared" si="5"/>
        <v>13301.79</v>
      </c>
      <c r="L28" s="205">
        <f t="shared" si="5"/>
        <v>13301.79</v>
      </c>
      <c r="M28" s="205">
        <f t="shared" si="5"/>
        <v>340362.81</v>
      </c>
      <c r="N28" s="205">
        <f t="shared" si="5"/>
        <v>13301.79</v>
      </c>
      <c r="O28" s="205">
        <f t="shared" si="5"/>
        <v>13301.79</v>
      </c>
      <c r="P28" s="205">
        <f t="shared" si="5"/>
        <v>13301.79</v>
      </c>
      <c r="Q28" s="210">
        <f>SUM(Q25:Q27)</f>
        <v>494819.04999999993</v>
      </c>
      <c r="R28" s="203">
        <f>SUM(R25:R27)</f>
        <v>1695363.2399999998</v>
      </c>
    </row>
    <row r="29" spans="1:19">
      <c r="A29"/>
      <c r="B29"/>
      <c r="C29"/>
      <c r="D29"/>
      <c r="E29" s="208" t="s">
        <v>91</v>
      </c>
      <c r="F29"/>
      <c r="G29"/>
      <c r="H29"/>
      <c r="I29"/>
      <c r="J29"/>
      <c r="K29"/>
      <c r="L29"/>
      <c r="N29"/>
      <c r="O29"/>
      <c r="Q29"/>
    </row>
    <row r="30" spans="1:19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 s="204">
        <f>SUM(Q28:Q29)</f>
        <v>494819.04999999993</v>
      </c>
    </row>
    <row r="31" spans="1:19">
      <c r="A31"/>
      <c r="E31"/>
      <c r="F31"/>
      <c r="G31"/>
      <c r="H31"/>
      <c r="I31"/>
      <c r="J31"/>
      <c r="K31"/>
      <c r="L31"/>
      <c r="M31"/>
      <c r="N31"/>
      <c r="O31" s="199"/>
      <c r="P31" s="199"/>
      <c r="Q31" s="200" t="s">
        <v>90</v>
      </c>
      <c r="R31" s="201"/>
      <c r="S31" s="201"/>
    </row>
    <row r="32" spans="1:19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</sheetData>
  <mergeCells count="12">
    <mergeCell ref="E18:P18"/>
    <mergeCell ref="E5:G5"/>
    <mergeCell ref="H5:J5"/>
    <mergeCell ref="K5:M5"/>
    <mergeCell ref="N5:P5"/>
    <mergeCell ref="E9:O9"/>
    <mergeCell ref="N20:O20"/>
    <mergeCell ref="C19:D19"/>
    <mergeCell ref="C20:D20"/>
    <mergeCell ref="E20:F20"/>
    <mergeCell ref="H20:I20"/>
    <mergeCell ref="K20:L20"/>
  </mergeCells>
  <pageMargins left="0.51181102362204722" right="0.11811023622047245" top="0.74803149606299213" bottom="0.74803149606299213" header="0.31496062992125984" footer="0.31496062992125984"/>
  <pageSetup paperSize="9" scale="58" orientation="landscape" r:id="rId1"/>
  <colBreaks count="1" manualBreakCount="1">
    <brk id="18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>
      <selection activeCell="D21" sqref="D21"/>
    </sheetView>
  </sheetViews>
  <sheetFormatPr baseColWidth="10" defaultRowHeight="15"/>
  <cols>
    <col min="1" max="1" width="11.7109375" style="60" customWidth="1"/>
    <col min="2" max="2" width="10.85546875" style="60" customWidth="1"/>
    <col min="3" max="3" width="16.140625" style="60" customWidth="1"/>
    <col min="4" max="4" width="15" style="60" customWidth="1"/>
    <col min="5" max="5" width="10" style="60" customWidth="1"/>
    <col min="6" max="6" width="11.7109375" style="60" customWidth="1"/>
    <col min="7" max="7" width="15" style="60" customWidth="1"/>
    <col min="8" max="8" width="9.28515625" style="60" customWidth="1"/>
    <col min="9" max="9" width="12.42578125" style="60" customWidth="1"/>
    <col min="10" max="10" width="14.5703125" style="60" customWidth="1"/>
    <col min="11" max="11" width="8.85546875" style="60" customWidth="1"/>
    <col min="12" max="12" width="12.85546875" style="60" customWidth="1"/>
    <col min="13" max="13" width="14.140625" style="60" customWidth="1"/>
    <col min="14" max="14" width="9.85546875" style="60" customWidth="1"/>
    <col min="15" max="15" width="10.5703125" style="60" customWidth="1"/>
    <col min="16" max="16" width="14" style="60" customWidth="1"/>
    <col min="17" max="17" width="14.42578125" style="60" customWidth="1"/>
    <col min="18" max="18" width="16" customWidth="1"/>
  </cols>
  <sheetData>
    <row r="1" spans="1:19">
      <c r="A1" s="56"/>
      <c r="B1" s="57"/>
      <c r="C1" s="58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9" ht="15.75">
      <c r="A2" s="61" t="s">
        <v>93</v>
      </c>
      <c r="B2" s="57"/>
      <c r="C2" s="58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9" ht="15.75">
      <c r="A3" s="61"/>
      <c r="B3" s="57"/>
      <c r="C3" s="58"/>
      <c r="D3" s="145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9" ht="15.75" thickBot="1">
      <c r="A4" s="140" t="s">
        <v>82</v>
      </c>
      <c r="B4" s="171"/>
      <c r="C4" s="172"/>
      <c r="D4" s="145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9" ht="15.75" customHeight="1" thickBot="1">
      <c r="A5" s="56"/>
      <c r="B5" s="57"/>
      <c r="C5" s="58"/>
      <c r="D5" s="146"/>
      <c r="E5" s="297" t="s">
        <v>46</v>
      </c>
      <c r="F5" s="295"/>
      <c r="G5" s="296"/>
      <c r="H5" s="294" t="s">
        <v>47</v>
      </c>
      <c r="I5" s="297"/>
      <c r="J5" s="298"/>
      <c r="K5" s="294" t="s">
        <v>48</v>
      </c>
      <c r="L5" s="295"/>
      <c r="M5" s="296"/>
      <c r="N5" s="294" t="s">
        <v>49</v>
      </c>
      <c r="O5" s="295"/>
      <c r="P5" s="296"/>
      <c r="Q5" s="63"/>
    </row>
    <row r="6" spans="1:19" ht="37.5" thickBot="1">
      <c r="A6" s="65" t="s">
        <v>0</v>
      </c>
      <c r="B6" s="65" t="s">
        <v>1</v>
      </c>
      <c r="C6" s="66" t="s">
        <v>2</v>
      </c>
      <c r="D6" s="147" t="s">
        <v>92</v>
      </c>
      <c r="E6" s="148" t="s">
        <v>50</v>
      </c>
      <c r="F6" s="69" t="s">
        <v>51</v>
      </c>
      <c r="G6" s="69" t="s">
        <v>52</v>
      </c>
      <c r="H6" s="69" t="s">
        <v>53</v>
      </c>
      <c r="I6" s="69" t="s">
        <v>54</v>
      </c>
      <c r="J6" s="69" t="s">
        <v>55</v>
      </c>
      <c r="K6" s="69" t="s">
        <v>56</v>
      </c>
      <c r="L6" s="69" t="s">
        <v>57</v>
      </c>
      <c r="M6" s="69" t="s">
        <v>58</v>
      </c>
      <c r="N6" s="69" t="s">
        <v>59</v>
      </c>
      <c r="O6" s="69" t="s">
        <v>60</v>
      </c>
      <c r="P6" s="70" t="s">
        <v>61</v>
      </c>
      <c r="Q6" s="71" t="s">
        <v>95</v>
      </c>
      <c r="R6" s="221" t="s">
        <v>96</v>
      </c>
      <c r="S6" s="73"/>
    </row>
    <row r="7" spans="1:19" ht="25.5" thickBot="1">
      <c r="A7" s="74" t="s">
        <v>3</v>
      </c>
      <c r="B7" s="75" t="s">
        <v>4</v>
      </c>
      <c r="C7" s="76">
        <v>4097574.24</v>
      </c>
      <c r="D7" s="178">
        <v>1092686.6399999999</v>
      </c>
      <c r="E7" s="78"/>
      <c r="F7" s="79"/>
      <c r="G7" s="80">
        <v>68292.899999999994</v>
      </c>
      <c r="H7" s="81"/>
      <c r="I7" s="81"/>
      <c r="J7" s="55">
        <v>68292.899999999994</v>
      </c>
      <c r="K7" s="82"/>
      <c r="L7" s="82"/>
      <c r="M7" s="55">
        <v>68292.899999999994</v>
      </c>
      <c r="N7" s="82"/>
      <c r="O7" s="82"/>
      <c r="P7" s="82">
        <v>68292.899999999994</v>
      </c>
      <c r="Q7" s="83">
        <f>SUM(E7:P7)</f>
        <v>273171.59999999998</v>
      </c>
      <c r="R7" s="178">
        <f>SUM(D7-Q7)</f>
        <v>819515.03999999992</v>
      </c>
    </row>
    <row r="8" spans="1:19" ht="52.5" thickBot="1">
      <c r="A8" s="85" t="s">
        <v>21</v>
      </c>
      <c r="B8" s="2" t="s">
        <v>22</v>
      </c>
      <c r="C8" s="19">
        <v>2189299.0099999998</v>
      </c>
      <c r="D8" s="178">
        <v>1683519.15</v>
      </c>
      <c r="E8" s="157"/>
      <c r="F8" s="158">
        <v>75352.55</v>
      </c>
      <c r="G8" s="86"/>
      <c r="H8" s="86"/>
      <c r="I8" s="86">
        <v>75822</v>
      </c>
      <c r="J8" s="87"/>
      <c r="K8" s="86"/>
      <c r="L8" s="86">
        <v>76294.37</v>
      </c>
      <c r="M8" s="160"/>
      <c r="N8" s="86"/>
      <c r="O8" s="86">
        <v>76769.679999999993</v>
      </c>
      <c r="P8" s="87"/>
      <c r="Q8" s="83">
        <f t="shared" ref="Q8:Q18" si="0">SUM(E8:P8)</f>
        <v>304238.59999999998</v>
      </c>
      <c r="R8" s="178">
        <f t="shared" ref="R8:R18" si="1">SUM(D8-Q8)</f>
        <v>1379280.5499999998</v>
      </c>
    </row>
    <row r="9" spans="1:19" ht="25.5" thickBot="1">
      <c r="A9" s="89" t="s">
        <v>5</v>
      </c>
      <c r="B9" s="90" t="s">
        <v>66</v>
      </c>
      <c r="C9" s="91">
        <v>3110284</v>
      </c>
      <c r="D9" s="178">
        <v>622056.79</v>
      </c>
      <c r="E9" s="306" t="s">
        <v>67</v>
      </c>
      <c r="F9" s="307"/>
      <c r="G9" s="307"/>
      <c r="H9" s="307"/>
      <c r="I9" s="307"/>
      <c r="J9" s="307"/>
      <c r="K9" s="307"/>
      <c r="L9" s="307"/>
      <c r="M9" s="307"/>
      <c r="N9" s="307"/>
      <c r="O9" s="308"/>
      <c r="P9" s="95">
        <v>207352.26</v>
      </c>
      <c r="Q9" s="83">
        <f t="shared" si="0"/>
        <v>207352.26</v>
      </c>
      <c r="R9" s="178">
        <f t="shared" si="1"/>
        <v>414704.53</v>
      </c>
    </row>
    <row r="10" spans="1:19" ht="25.5" thickBot="1">
      <c r="A10" s="96" t="s">
        <v>6</v>
      </c>
      <c r="B10" s="97" t="s">
        <v>7</v>
      </c>
      <c r="C10" s="98">
        <v>3471073.29</v>
      </c>
      <c r="D10" s="178">
        <v>1388429.37</v>
      </c>
      <c r="F10" s="81"/>
      <c r="G10" s="82">
        <v>57851.22</v>
      </c>
      <c r="H10" s="81"/>
      <c r="I10" s="81"/>
      <c r="J10" s="82">
        <v>57851.22</v>
      </c>
      <c r="K10" s="82"/>
      <c r="L10" s="82"/>
      <c r="M10" s="95">
        <v>57851.22</v>
      </c>
      <c r="N10" s="82"/>
      <c r="O10" s="82"/>
      <c r="P10" s="80">
        <v>57851.22</v>
      </c>
      <c r="Q10" s="83">
        <f t="shared" si="0"/>
        <v>231404.88</v>
      </c>
      <c r="R10" s="178">
        <f t="shared" si="1"/>
        <v>1157024.4900000002</v>
      </c>
    </row>
    <row r="11" spans="1:19" ht="25.5" thickBot="1">
      <c r="A11" s="74" t="s">
        <v>8</v>
      </c>
      <c r="B11" s="75" t="s">
        <v>9</v>
      </c>
      <c r="C11" s="76">
        <v>4590089.05</v>
      </c>
      <c r="D11" s="178">
        <v>1530029.68</v>
      </c>
      <c r="F11" s="81"/>
      <c r="G11" s="80">
        <v>76501.490000000005</v>
      </c>
      <c r="H11" s="81"/>
      <c r="I11" s="81"/>
      <c r="J11" s="80">
        <v>76501.48</v>
      </c>
      <c r="K11" s="82"/>
      <c r="L11" s="82"/>
      <c r="M11" s="80">
        <v>76501.490000000005</v>
      </c>
      <c r="N11" s="82"/>
      <c r="O11" s="82"/>
      <c r="P11" s="80">
        <v>76501.48</v>
      </c>
      <c r="Q11" s="83">
        <f t="shared" si="0"/>
        <v>306005.94</v>
      </c>
      <c r="R11" s="178">
        <f t="shared" si="1"/>
        <v>1224023.74</v>
      </c>
    </row>
    <row r="12" spans="1:19" ht="37.5" thickBot="1">
      <c r="A12" s="99" t="s">
        <v>10</v>
      </c>
      <c r="B12" s="100" t="s">
        <v>11</v>
      </c>
      <c r="C12" s="101">
        <v>3286071</v>
      </c>
      <c r="D12" s="178">
        <v>1533499.8</v>
      </c>
      <c r="F12" s="81"/>
      <c r="G12" s="80">
        <v>54767.85</v>
      </c>
      <c r="H12" s="81"/>
      <c r="I12" s="81"/>
      <c r="J12" s="80">
        <v>54767.85</v>
      </c>
      <c r="K12" s="82"/>
      <c r="L12" s="82"/>
      <c r="M12" s="80">
        <v>54767.85</v>
      </c>
      <c r="N12" s="82"/>
      <c r="O12" s="82"/>
      <c r="P12" s="80">
        <v>54767.85</v>
      </c>
      <c r="Q12" s="83">
        <f t="shared" si="0"/>
        <v>219071.4</v>
      </c>
      <c r="R12" s="178">
        <f t="shared" si="1"/>
        <v>1314428.4000000001</v>
      </c>
    </row>
    <row r="13" spans="1:19" ht="37.5" thickBot="1">
      <c r="A13" s="99" t="s">
        <v>12</v>
      </c>
      <c r="B13" s="100" t="s">
        <v>13</v>
      </c>
      <c r="C13" s="101">
        <v>5923530.4900000002</v>
      </c>
      <c r="D13" s="178">
        <v>3384874.57</v>
      </c>
      <c r="F13" s="81"/>
      <c r="G13" s="80">
        <v>105777.33</v>
      </c>
      <c r="H13" s="81"/>
      <c r="I13" s="81"/>
      <c r="J13" s="80">
        <v>105777.33</v>
      </c>
      <c r="K13" s="82"/>
      <c r="L13" s="82"/>
      <c r="M13" s="80">
        <v>105777.33</v>
      </c>
      <c r="N13" s="82"/>
      <c r="O13" s="82"/>
      <c r="P13" s="80">
        <v>105777.33</v>
      </c>
      <c r="Q13" s="83">
        <f t="shared" si="0"/>
        <v>423109.32</v>
      </c>
      <c r="R13" s="178">
        <f t="shared" si="1"/>
        <v>2961765.25</v>
      </c>
    </row>
    <row r="14" spans="1:19" ht="37.5" thickBot="1">
      <c r="A14" s="102" t="s">
        <v>14</v>
      </c>
      <c r="B14" s="103" t="s">
        <v>15</v>
      </c>
      <c r="C14" s="104">
        <v>2984613.43</v>
      </c>
      <c r="D14" s="178">
        <v>994871.03</v>
      </c>
      <c r="F14" s="81"/>
      <c r="G14" s="80">
        <v>49743.56</v>
      </c>
      <c r="H14" s="81"/>
      <c r="I14" s="81"/>
      <c r="J14" s="80">
        <v>49743.56</v>
      </c>
      <c r="K14" s="82"/>
      <c r="L14" s="82"/>
      <c r="M14" s="80">
        <v>49743.56</v>
      </c>
      <c r="N14" s="82"/>
      <c r="O14" s="82"/>
      <c r="P14" s="80">
        <v>49743.56</v>
      </c>
      <c r="Q14" s="83">
        <f t="shared" si="0"/>
        <v>198974.24</v>
      </c>
      <c r="R14" s="178">
        <f t="shared" si="1"/>
        <v>795896.79</v>
      </c>
    </row>
    <row r="15" spans="1:19" ht="39" customHeight="1" thickBot="1">
      <c r="A15" s="105" t="s">
        <v>23</v>
      </c>
      <c r="B15" s="106" t="s">
        <v>24</v>
      </c>
      <c r="C15" s="3">
        <v>1075069.8999999999</v>
      </c>
      <c r="D15" s="178">
        <v>1074116.8400000001</v>
      </c>
      <c r="F15" s="119">
        <v>79651.23</v>
      </c>
      <c r="G15" s="108"/>
      <c r="H15" s="81"/>
      <c r="I15" s="159">
        <v>80147.460000000006</v>
      </c>
      <c r="J15" s="109"/>
      <c r="K15" s="109"/>
      <c r="L15" s="141">
        <v>80646.78</v>
      </c>
      <c r="M15" s="109"/>
      <c r="N15" s="109"/>
      <c r="O15" s="110">
        <v>81149.210000000006</v>
      </c>
      <c r="P15" s="109"/>
      <c r="Q15" s="83">
        <f t="shared" si="0"/>
        <v>321594.68</v>
      </c>
      <c r="R15" s="178">
        <f t="shared" si="1"/>
        <v>752522.16000000015</v>
      </c>
    </row>
    <row r="16" spans="1:19" s="180" customFormat="1" ht="28.5" customHeight="1" thickBot="1">
      <c r="A16" s="20" t="s">
        <v>76</v>
      </c>
      <c r="B16" s="173">
        <v>41978</v>
      </c>
      <c r="C16" s="77">
        <v>7695618.9699999997</v>
      </c>
      <c r="D16" s="178">
        <v>3231137.44</v>
      </c>
      <c r="E16" s="174"/>
      <c r="F16" s="119">
        <v>146869.88</v>
      </c>
      <c r="G16" s="159"/>
      <c r="H16" s="159"/>
      <c r="I16" s="119">
        <v>146869.88</v>
      </c>
      <c r="J16" s="159"/>
      <c r="K16" s="175"/>
      <c r="L16" s="149">
        <v>146869.88</v>
      </c>
      <c r="M16" s="176"/>
      <c r="N16" s="176"/>
      <c r="O16" s="149">
        <v>146869.88</v>
      </c>
      <c r="P16" s="177"/>
      <c r="Q16" s="83">
        <f t="shared" si="0"/>
        <v>587479.52</v>
      </c>
      <c r="R16" s="178">
        <f t="shared" si="1"/>
        <v>2643657.92</v>
      </c>
      <c r="S16" s="179"/>
    </row>
    <row r="17" spans="1:19" s="118" customFormat="1" ht="24.75" customHeight="1" thickBot="1">
      <c r="A17" s="181" t="s">
        <v>77</v>
      </c>
      <c r="B17" s="182">
        <v>41978</v>
      </c>
      <c r="C17" s="183">
        <v>4000000</v>
      </c>
      <c r="D17" s="178">
        <v>3142857.16</v>
      </c>
      <c r="E17" s="156"/>
      <c r="F17" s="119">
        <v>142857.14000000001</v>
      </c>
      <c r="G17" s="154"/>
      <c r="H17" s="154"/>
      <c r="I17" s="119">
        <v>142857.14000000001</v>
      </c>
      <c r="J17" s="154"/>
      <c r="K17" s="155"/>
      <c r="L17" s="119">
        <v>142857.14000000001</v>
      </c>
      <c r="M17" s="115"/>
      <c r="N17" s="115"/>
      <c r="O17" s="119">
        <v>142857.14000000001</v>
      </c>
      <c r="P17" s="116"/>
      <c r="Q17" s="83">
        <f t="shared" si="0"/>
        <v>571428.56000000006</v>
      </c>
      <c r="R17" s="178">
        <f t="shared" si="1"/>
        <v>2571428.6</v>
      </c>
      <c r="S17" s="117"/>
    </row>
    <row r="18" spans="1:19" s="118" customFormat="1" ht="51.75" customHeight="1" thickBot="1">
      <c r="A18" s="271" t="s">
        <v>85</v>
      </c>
      <c r="B18" s="273" t="s">
        <v>86</v>
      </c>
      <c r="C18" s="187">
        <v>6009676.1299999999</v>
      </c>
      <c r="D18" s="178">
        <v>6009676.1299999999</v>
      </c>
      <c r="E18" s="303" t="s">
        <v>65</v>
      </c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5"/>
      <c r="Q18" s="83">
        <f t="shared" si="0"/>
        <v>0</v>
      </c>
      <c r="R18" s="178">
        <f t="shared" si="1"/>
        <v>6009676.1299999999</v>
      </c>
      <c r="S18" s="117"/>
    </row>
    <row r="19" spans="1:19" ht="15.75" thickBot="1">
      <c r="A19" s="58"/>
      <c r="C19" s="299" t="s">
        <v>68</v>
      </c>
      <c r="D19" s="300"/>
      <c r="E19" s="188"/>
      <c r="F19" s="121">
        <f>SUM(F7:F17)</f>
        <v>444730.80000000005</v>
      </c>
      <c r="G19" s="121">
        <f>SUM(G7:G17)</f>
        <v>412934.35</v>
      </c>
      <c r="H19" s="121">
        <f t="shared" ref="H19:O19" si="2">SUM(H7:H17)</f>
        <v>0</v>
      </c>
      <c r="I19" s="121">
        <f>SUM(I7:I17)</f>
        <v>445696.48000000004</v>
      </c>
      <c r="J19" s="121">
        <f>SUM(J7:J17)</f>
        <v>412934.33999999997</v>
      </c>
      <c r="K19" s="121">
        <f t="shared" si="2"/>
        <v>0</v>
      </c>
      <c r="L19" s="121">
        <f>SUM(L7:L17)</f>
        <v>446668.17000000004</v>
      </c>
      <c r="M19" s="121">
        <f>SUM(M7:M17)</f>
        <v>412934.35</v>
      </c>
      <c r="N19" s="121">
        <f t="shared" si="2"/>
        <v>0</v>
      </c>
      <c r="O19" s="121">
        <f t="shared" si="2"/>
        <v>447645.91000000003</v>
      </c>
      <c r="P19" s="121">
        <f>SUM(P7:P17)</f>
        <v>620286.59999999986</v>
      </c>
      <c r="Q19" s="219">
        <f>SUM(Q7:Q18)</f>
        <v>3643831.0000000005</v>
      </c>
      <c r="R19" s="123"/>
    </row>
    <row r="20" spans="1:19" ht="15.75" thickBot="1">
      <c r="A20" s="58"/>
      <c r="B20" s="58"/>
      <c r="C20" s="301" t="s">
        <v>69</v>
      </c>
      <c r="D20" s="302"/>
      <c r="E20" s="274" t="s">
        <v>98</v>
      </c>
      <c r="F20" s="289"/>
      <c r="G20" s="124">
        <f>D21-F19-G19</f>
        <v>24830089.449999996</v>
      </c>
      <c r="H20" s="274" t="s">
        <v>99</v>
      </c>
      <c r="I20" s="290"/>
      <c r="J20" s="125">
        <f>G20-I19-J19</f>
        <v>23971458.629999995</v>
      </c>
      <c r="K20" s="274"/>
      <c r="L20" s="290"/>
      <c r="M20" s="125">
        <f>J20-L19-M19</f>
        <v>23111856.109999992</v>
      </c>
      <c r="N20" s="274"/>
      <c r="O20" s="275"/>
      <c r="P20" s="126">
        <f>M20-N19-O19-P19</f>
        <v>22043923.59999999</v>
      </c>
      <c r="Q20" s="127"/>
      <c r="R20" s="222">
        <f>SUM(R7:R18)</f>
        <v>22043923.599999998</v>
      </c>
    </row>
    <row r="21" spans="1:19" ht="22.5" customHeight="1">
      <c r="A21" s="150"/>
      <c r="B21" s="151"/>
      <c r="C21" s="152" t="s">
        <v>87</v>
      </c>
      <c r="D21" s="153">
        <f>SUM(D7:D18)</f>
        <v>25687754.599999998</v>
      </c>
      <c r="E21" s="108"/>
      <c r="F21" s="130">
        <f>F19+G19</f>
        <v>857665.15</v>
      </c>
      <c r="G21" s="130"/>
      <c r="H21" s="130"/>
      <c r="I21" s="130">
        <f>I19+J19</f>
        <v>858630.82000000007</v>
      </c>
      <c r="J21" s="131"/>
      <c r="K21" s="108"/>
      <c r="L21" s="108"/>
      <c r="M21" s="108"/>
      <c r="N21" s="108"/>
      <c r="O21" s="108"/>
      <c r="P21" s="108"/>
    </row>
    <row r="22" spans="1:19">
      <c r="A22"/>
      <c r="B22"/>
      <c r="C22"/>
      <c r="D22"/>
      <c r="E22"/>
      <c r="F22"/>
      <c r="G22"/>
      <c r="H22"/>
      <c r="I22" s="226"/>
      <c r="J22"/>
      <c r="K22"/>
      <c r="L22" s="227"/>
      <c r="M22" s="225"/>
      <c r="N22"/>
      <c r="O22"/>
      <c r="P22"/>
      <c r="Q22" s="132"/>
    </row>
    <row r="23" spans="1:19">
      <c r="A23"/>
      <c r="B23"/>
      <c r="C23"/>
      <c r="D23" s="22"/>
      <c r="E23"/>
      <c r="F23"/>
      <c r="G23"/>
      <c r="H23"/>
      <c r="I23"/>
      <c r="J23"/>
      <c r="K23"/>
      <c r="L23"/>
      <c r="M23"/>
      <c r="N23"/>
      <c r="O23"/>
      <c r="P23"/>
      <c r="Q23"/>
      <c r="R23" s="133"/>
    </row>
    <row r="24" spans="1:19" ht="25.5">
      <c r="A24" s="189" t="s">
        <v>17</v>
      </c>
      <c r="B24" s="31" t="s">
        <v>18</v>
      </c>
      <c r="C24" s="31" t="s">
        <v>2</v>
      </c>
      <c r="D24" s="32" t="s">
        <v>94</v>
      </c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9">
      <c r="A25" s="10" t="s">
        <v>19</v>
      </c>
      <c r="B25" s="23"/>
      <c r="C25" s="24">
        <v>720894.6</v>
      </c>
      <c r="D25" s="190">
        <v>356206.7</v>
      </c>
      <c r="E25" s="212">
        <f>1978.93</f>
        <v>1978.93</v>
      </c>
      <c r="F25" s="191">
        <v>1978.93</v>
      </c>
      <c r="G25" s="191">
        <v>1978.93</v>
      </c>
      <c r="H25" s="191">
        <v>1978.93</v>
      </c>
      <c r="I25" s="191">
        <v>1978.93</v>
      </c>
      <c r="J25" s="191">
        <v>1978.93</v>
      </c>
      <c r="K25" s="191">
        <v>1978.93</v>
      </c>
      <c r="L25" s="191">
        <v>1978.93</v>
      </c>
      <c r="M25" s="191">
        <v>1978.93</v>
      </c>
      <c r="N25" s="191">
        <v>1978.93</v>
      </c>
      <c r="O25" s="191">
        <v>1978.93</v>
      </c>
      <c r="P25" s="191">
        <v>1978.93</v>
      </c>
      <c r="Q25" s="196">
        <f>SUM(E25:P25)</f>
        <v>23747.16</v>
      </c>
      <c r="R25" s="223">
        <f>D25-Q25</f>
        <v>332459.54000000004</v>
      </c>
    </row>
    <row r="26" spans="1:19">
      <c r="A26" s="192" t="s">
        <v>20</v>
      </c>
      <c r="B26" s="193"/>
      <c r="C26" s="194">
        <v>1794507.31</v>
      </c>
      <c r="D26" s="190">
        <v>1108372.1100000001</v>
      </c>
      <c r="E26" s="213">
        <f>6157.62</f>
        <v>6157.62</v>
      </c>
      <c r="F26" s="195">
        <v>6157.62</v>
      </c>
      <c r="G26" s="195">
        <v>6157.62</v>
      </c>
      <c r="H26" s="195">
        <v>6157.62</v>
      </c>
      <c r="I26" s="195">
        <v>6157.62</v>
      </c>
      <c r="J26" s="195">
        <v>6157.62</v>
      </c>
      <c r="K26" s="195">
        <v>6157.62</v>
      </c>
      <c r="L26" s="195">
        <v>6157.62</v>
      </c>
      <c r="M26" s="195">
        <v>6157.62</v>
      </c>
      <c r="N26" s="195">
        <v>6157.62</v>
      </c>
      <c r="O26" s="195">
        <v>6157.62</v>
      </c>
      <c r="P26" s="195">
        <v>6157.62</v>
      </c>
      <c r="Q26" s="196">
        <f>SUM(E26:P26)</f>
        <v>73891.44</v>
      </c>
      <c r="R26" s="223">
        <f t="shared" ref="R26:R27" si="3">D26-Q26</f>
        <v>1034480.6700000002</v>
      </c>
    </row>
    <row r="27" spans="1:19">
      <c r="A27" s="10" t="s">
        <v>89</v>
      </c>
      <c r="B27" s="23"/>
      <c r="C27" s="24">
        <v>619828.32999999996</v>
      </c>
      <c r="D27" s="25">
        <v>230784.43</v>
      </c>
      <c r="E27" s="191">
        <v>5165.24</v>
      </c>
      <c r="F27" s="191">
        <v>5165.24</v>
      </c>
      <c r="G27" s="191">
        <v>5165.24</v>
      </c>
      <c r="H27" s="191">
        <v>5165.24</v>
      </c>
      <c r="I27" s="191">
        <v>5165.24</v>
      </c>
      <c r="J27" s="191">
        <v>5165.24</v>
      </c>
      <c r="K27" s="191">
        <v>5165.24</v>
      </c>
      <c r="L27" s="191">
        <v>5165.24</v>
      </c>
      <c r="M27" s="191">
        <v>5165.24</v>
      </c>
      <c r="N27" s="191">
        <v>5165.24</v>
      </c>
      <c r="O27" s="191">
        <v>5165.24</v>
      </c>
      <c r="P27" s="191">
        <v>5165.24</v>
      </c>
      <c r="Q27" s="196">
        <f>SUM(E27:P27)</f>
        <v>61982.879999999983</v>
      </c>
      <c r="R27" s="223">
        <f t="shared" si="3"/>
        <v>168801.55000000002</v>
      </c>
    </row>
    <row r="28" spans="1:19" ht="15.75" thickBot="1">
      <c r="A28"/>
      <c r="B28" s="4"/>
      <c r="C28" s="11"/>
      <c r="D28" s="209">
        <f>SUM(D25:D27)</f>
        <v>1695363.24</v>
      </c>
      <c r="E28" s="205">
        <f>SUM(E25:E27)</f>
        <v>13301.79</v>
      </c>
      <c r="F28" s="205">
        <f t="shared" ref="F28:P28" si="4">SUM(F25:F27)</f>
        <v>13301.79</v>
      </c>
      <c r="G28" s="205">
        <f t="shared" si="4"/>
        <v>13301.79</v>
      </c>
      <c r="H28" s="205">
        <f t="shared" si="4"/>
        <v>13301.79</v>
      </c>
      <c r="I28" s="205">
        <f t="shared" si="4"/>
        <v>13301.79</v>
      </c>
      <c r="J28" s="205">
        <f t="shared" si="4"/>
        <v>13301.79</v>
      </c>
      <c r="K28" s="205">
        <f t="shared" si="4"/>
        <v>13301.79</v>
      </c>
      <c r="L28" s="205">
        <f t="shared" si="4"/>
        <v>13301.79</v>
      </c>
      <c r="M28" s="205">
        <f t="shared" si="4"/>
        <v>13301.79</v>
      </c>
      <c r="N28" s="205">
        <f t="shared" si="4"/>
        <v>13301.79</v>
      </c>
      <c r="O28" s="205">
        <f t="shared" si="4"/>
        <v>13301.79</v>
      </c>
      <c r="P28" s="205">
        <f t="shared" si="4"/>
        <v>13301.79</v>
      </c>
      <c r="Q28" s="220">
        <f>SUM(Q25:Q27)</f>
        <v>159621.47999999998</v>
      </c>
      <c r="R28" s="224">
        <f>SUM(R25:R27)</f>
        <v>1535741.7600000002</v>
      </c>
    </row>
    <row r="29" spans="1:19" ht="15.75" thickBot="1">
      <c r="A29"/>
      <c r="B29"/>
      <c r="C29"/>
      <c r="D29"/>
      <c r="E29" s="208"/>
      <c r="F29"/>
      <c r="G29"/>
      <c r="H29"/>
      <c r="I29"/>
      <c r="J29"/>
      <c r="K29"/>
      <c r="L29"/>
      <c r="N29"/>
      <c r="O29"/>
      <c r="Q29"/>
    </row>
    <row r="30" spans="1:19" ht="15.75" thickBot="1">
      <c r="A30"/>
      <c r="B30" s="263"/>
      <c r="C30" s="264" t="s">
        <v>110</v>
      </c>
      <c r="D30" s="265">
        <f>D28+D21</f>
        <v>27383117.839999996</v>
      </c>
      <c r="E30"/>
      <c r="F30"/>
      <c r="G30"/>
      <c r="H30"/>
      <c r="I30"/>
      <c r="J30"/>
      <c r="K30"/>
      <c r="L30"/>
      <c r="M30"/>
      <c r="N30" s="215"/>
      <c r="O30" s="216"/>
      <c r="P30" s="217" t="s">
        <v>97</v>
      </c>
      <c r="Q30" s="218">
        <f>Q19+Q28</f>
        <v>3803452.4800000004</v>
      </c>
      <c r="R30" s="266">
        <f>R20+R28</f>
        <v>23579665.359999999</v>
      </c>
    </row>
    <row r="31" spans="1:19">
      <c r="A31"/>
      <c r="E31"/>
      <c r="F31"/>
      <c r="G31"/>
      <c r="H31"/>
      <c r="I31"/>
      <c r="J31"/>
      <c r="K31"/>
      <c r="L31"/>
      <c r="M31"/>
      <c r="N31"/>
      <c r="O31" s="214"/>
      <c r="P31" s="214"/>
      <c r="R31" s="201"/>
      <c r="S31" s="201"/>
    </row>
    <row r="32" spans="1:19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4" spans="1:7">
      <c r="A34" s="272" t="s">
        <v>111</v>
      </c>
      <c r="B34" s="272"/>
      <c r="C34" s="272"/>
      <c r="D34" s="272"/>
      <c r="E34" s="272"/>
      <c r="F34" s="272"/>
      <c r="G34" s="272"/>
    </row>
  </sheetData>
  <mergeCells count="12">
    <mergeCell ref="C19:D19"/>
    <mergeCell ref="C20:D20"/>
    <mergeCell ref="E20:F20"/>
    <mergeCell ref="H20:I20"/>
    <mergeCell ref="K20:L20"/>
    <mergeCell ref="N20:O20"/>
    <mergeCell ref="E5:G5"/>
    <mergeCell ref="H5:J5"/>
    <mergeCell ref="K5:M5"/>
    <mergeCell ref="N5:P5"/>
    <mergeCell ref="E9:O9"/>
    <mergeCell ref="E18:P18"/>
  </mergeCells>
  <pageMargins left="0.51181102362204722" right="0.11811023622047245" top="0.74803149606299213" bottom="0.74803149606299213" header="0.31496062992125984" footer="0.31496062992125984"/>
  <pageSetup paperSize="9" scale="58" orientation="landscape" r:id="rId1"/>
  <colBreaks count="1" manualBreakCount="1">
    <brk id="18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D4" sqref="D4"/>
    </sheetView>
  </sheetViews>
  <sheetFormatPr baseColWidth="10" defaultRowHeight="15"/>
  <cols>
    <col min="1" max="1" width="13" customWidth="1"/>
    <col min="2" max="2" width="19.140625" customWidth="1"/>
    <col min="3" max="3" width="15.42578125" customWidth="1"/>
    <col min="4" max="4" width="16.140625" customWidth="1"/>
    <col min="5" max="5" width="11.5703125" bestFit="1" customWidth="1"/>
    <col min="6" max="6" width="11.85546875" bestFit="1" customWidth="1"/>
    <col min="7" max="7" width="11.5703125" bestFit="1" customWidth="1"/>
    <col min="9" max="9" width="14.140625" customWidth="1"/>
  </cols>
  <sheetData>
    <row r="1" spans="1:10">
      <c r="B1" s="231" t="s">
        <v>100</v>
      </c>
      <c r="D1" s="232" t="s">
        <v>101</v>
      </c>
    </row>
    <row r="2" spans="1:10" ht="15.75" thickBot="1"/>
    <row r="3" spans="1:10" ht="27" thickBot="1">
      <c r="A3" s="233" t="s">
        <v>0</v>
      </c>
      <c r="B3" s="233" t="s">
        <v>1</v>
      </c>
      <c r="C3" s="234" t="s">
        <v>2</v>
      </c>
      <c r="D3" s="235" t="s">
        <v>94</v>
      </c>
      <c r="E3" s="236" t="s">
        <v>102</v>
      </c>
      <c r="F3" s="237" t="s">
        <v>103</v>
      </c>
      <c r="G3" s="237" t="s">
        <v>104</v>
      </c>
      <c r="H3" s="237" t="s">
        <v>105</v>
      </c>
      <c r="I3" s="238" t="s">
        <v>106</v>
      </c>
    </row>
    <row r="4" spans="1:10" ht="25.5" customHeight="1" thickBot="1">
      <c r="A4" s="239" t="s">
        <v>3</v>
      </c>
      <c r="B4" s="240" t="s">
        <v>4</v>
      </c>
      <c r="C4" s="241">
        <v>4097574.24</v>
      </c>
      <c r="D4" s="142">
        <v>1365858.24</v>
      </c>
      <c r="E4" s="242">
        <v>0</v>
      </c>
      <c r="F4" s="242">
        <v>0</v>
      </c>
      <c r="G4" s="141">
        <v>0</v>
      </c>
      <c r="H4" s="141">
        <v>0</v>
      </c>
      <c r="I4" s="141">
        <f>SUM(E4:H4)</f>
        <v>0</v>
      </c>
    </row>
    <row r="5" spans="1:10" ht="52.5" thickBot="1">
      <c r="A5" s="243" t="s">
        <v>21</v>
      </c>
      <c r="B5" s="2" t="s">
        <v>22</v>
      </c>
      <c r="C5" s="19">
        <v>2189299</v>
      </c>
      <c r="D5" s="143">
        <v>1981762.13</v>
      </c>
      <c r="E5" s="244">
        <v>11969.84</v>
      </c>
      <c r="F5" s="141">
        <v>11085.99</v>
      </c>
      <c r="G5" s="141">
        <v>10383.709999999999</v>
      </c>
      <c r="H5" s="141">
        <v>10383.709999999999</v>
      </c>
      <c r="I5" s="141">
        <f t="shared" ref="I5:I13" si="0">SUM(E5:H5)</f>
        <v>43823.25</v>
      </c>
    </row>
    <row r="6" spans="1:10" ht="39.75" thickBot="1">
      <c r="A6" s="245" t="s">
        <v>107</v>
      </c>
      <c r="B6" s="246" t="s">
        <v>108</v>
      </c>
      <c r="C6" s="247">
        <v>3110284</v>
      </c>
      <c r="D6" s="142">
        <v>829409.06</v>
      </c>
      <c r="E6" s="248"/>
      <c r="F6" s="248"/>
      <c r="G6" s="248"/>
      <c r="H6" s="141">
        <v>1292.93</v>
      </c>
      <c r="I6" s="141">
        <f t="shared" si="0"/>
        <v>1292.93</v>
      </c>
    </row>
    <row r="7" spans="1:10" ht="25.5" thickBot="1">
      <c r="A7" s="249" t="s">
        <v>6</v>
      </c>
      <c r="B7" s="250" t="s">
        <v>7</v>
      </c>
      <c r="C7" s="251">
        <v>3471073.29</v>
      </c>
      <c r="D7" s="142">
        <v>1619834.25</v>
      </c>
      <c r="E7" s="244">
        <v>15764.14</v>
      </c>
      <c r="F7" s="141">
        <v>15201</v>
      </c>
      <c r="G7" s="141">
        <v>14798.99</v>
      </c>
      <c r="H7" s="141">
        <v>14798.99</v>
      </c>
      <c r="I7" s="141">
        <f t="shared" si="0"/>
        <v>60563.119999999995</v>
      </c>
    </row>
    <row r="8" spans="1:10" ht="25.5" thickBot="1">
      <c r="A8" s="239" t="s">
        <v>8</v>
      </c>
      <c r="B8" s="240" t="s">
        <v>9</v>
      </c>
      <c r="C8" s="241">
        <v>4590089.05</v>
      </c>
      <c r="D8" s="142">
        <v>1836035.64</v>
      </c>
      <c r="E8" s="242">
        <v>0</v>
      </c>
      <c r="F8" s="242">
        <v>0</v>
      </c>
      <c r="G8" s="141">
        <v>0</v>
      </c>
      <c r="H8" s="141">
        <v>0</v>
      </c>
      <c r="I8" s="141">
        <f t="shared" si="0"/>
        <v>0</v>
      </c>
    </row>
    <row r="9" spans="1:10" ht="27" thickBot="1">
      <c r="A9" s="252" t="s">
        <v>10</v>
      </c>
      <c r="B9" s="253" t="s">
        <v>11</v>
      </c>
      <c r="C9" s="254">
        <v>3286071</v>
      </c>
      <c r="D9" s="142">
        <v>1752571.2</v>
      </c>
      <c r="E9" s="244">
        <v>20600.009999999998</v>
      </c>
      <c r="F9" s="141">
        <v>19956.259999999998</v>
      </c>
      <c r="G9" s="141">
        <v>19524.740000000002</v>
      </c>
      <c r="H9" s="141">
        <v>19524.740000000002</v>
      </c>
      <c r="I9" s="141">
        <f t="shared" si="0"/>
        <v>79605.75</v>
      </c>
    </row>
    <row r="10" spans="1:10" ht="27" thickBot="1">
      <c r="A10" s="252" t="s">
        <v>12</v>
      </c>
      <c r="B10" s="253" t="s">
        <v>13</v>
      </c>
      <c r="C10" s="254">
        <v>5923530.4900000002</v>
      </c>
      <c r="D10" s="142">
        <v>3807983.89</v>
      </c>
      <c r="E10" s="244">
        <v>14919.99</v>
      </c>
      <c r="F10" s="141">
        <v>12315.6</v>
      </c>
      <c r="G10" s="141">
        <v>11819.46</v>
      </c>
      <c r="H10" s="141">
        <v>11819.46</v>
      </c>
      <c r="I10" s="141">
        <f t="shared" si="0"/>
        <v>50874.51</v>
      </c>
      <c r="J10" s="255"/>
    </row>
    <row r="11" spans="1:10" ht="27" thickBot="1">
      <c r="A11" s="256" t="s">
        <v>109</v>
      </c>
      <c r="B11" s="257" t="s">
        <v>15</v>
      </c>
      <c r="C11" s="258">
        <v>2984613.43</v>
      </c>
      <c r="D11" s="142">
        <v>1193845.27</v>
      </c>
      <c r="E11" s="242">
        <v>0</v>
      </c>
      <c r="F11" s="242">
        <v>0</v>
      </c>
      <c r="G11" s="141">
        <v>0</v>
      </c>
      <c r="H11" s="141">
        <v>0</v>
      </c>
      <c r="I11" s="141">
        <f t="shared" si="0"/>
        <v>0</v>
      </c>
    </row>
    <row r="12" spans="1:10" ht="52.5" thickBot="1">
      <c r="A12" s="185" t="s">
        <v>23</v>
      </c>
      <c r="B12" s="259" t="s">
        <v>24</v>
      </c>
      <c r="C12" s="21">
        <v>1890481.69</v>
      </c>
      <c r="D12" s="144">
        <v>1388773.73</v>
      </c>
      <c r="E12" s="141">
        <v>8388.19</v>
      </c>
      <c r="F12" s="141">
        <v>7616.66</v>
      </c>
      <c r="G12" s="141">
        <v>6979.22</v>
      </c>
      <c r="H12" s="141">
        <v>6979.22</v>
      </c>
      <c r="I12" s="141">
        <f t="shared" si="0"/>
        <v>29963.29</v>
      </c>
    </row>
    <row r="13" spans="1:10" ht="15.75" thickBot="1">
      <c r="A13" s="185" t="s">
        <v>76</v>
      </c>
      <c r="B13" s="173">
        <v>41978</v>
      </c>
      <c r="C13" s="77">
        <v>7695618.9699999997</v>
      </c>
      <c r="D13" s="21">
        <v>3818616.96</v>
      </c>
      <c r="E13" s="260">
        <f>8614.38</f>
        <v>8614.3799999999992</v>
      </c>
      <c r="F13" s="141">
        <v>7224.79</v>
      </c>
      <c r="G13" s="141">
        <v>6583.5</v>
      </c>
      <c r="H13" s="141">
        <v>6583.5</v>
      </c>
      <c r="I13" s="141">
        <f t="shared" si="0"/>
        <v>29006.17</v>
      </c>
    </row>
    <row r="14" spans="1:10" ht="21" customHeight="1" thickBot="1">
      <c r="A14" s="261" t="s">
        <v>77</v>
      </c>
      <c r="B14" s="182">
        <v>41978</v>
      </c>
      <c r="C14" s="183">
        <v>4000000</v>
      </c>
      <c r="D14" s="184">
        <v>3714285.72</v>
      </c>
      <c r="E14" s="190">
        <v>8177.72</v>
      </c>
      <c r="F14" s="190">
        <f>7103.74</f>
        <v>7103.74</v>
      </c>
      <c r="G14" s="190">
        <v>6302.86</v>
      </c>
      <c r="H14" s="190">
        <v>6302.86</v>
      </c>
      <c r="I14" s="190">
        <f>SUM(E14:H14)</f>
        <v>27887.18</v>
      </c>
    </row>
    <row r="15" spans="1:10" ht="52.5" thickBot="1">
      <c r="A15" s="185" t="s">
        <v>85</v>
      </c>
      <c r="B15" s="106" t="s">
        <v>86</v>
      </c>
      <c r="C15" s="186">
        <v>6009676.1299999999</v>
      </c>
      <c r="D15" s="186">
        <v>6009676.1299999999</v>
      </c>
      <c r="E15" s="267"/>
      <c r="F15" s="268"/>
      <c r="G15" s="269"/>
      <c r="H15" s="270">
        <v>78786.850000000006</v>
      </c>
      <c r="I15" s="190">
        <f>SUM(E15:H15)</f>
        <v>78786.850000000006</v>
      </c>
    </row>
    <row r="16" spans="1:10">
      <c r="A16" s="1"/>
      <c r="B16" s="1"/>
      <c r="C16" s="1"/>
      <c r="D16" s="262">
        <f>SUM(D4:D15)</f>
        <v>29318652.219999999</v>
      </c>
      <c r="F16" s="133"/>
      <c r="G16" s="132"/>
      <c r="I16" s="266">
        <f>SUM(I4:I15)</f>
        <v>401803.04999999993</v>
      </c>
    </row>
    <row r="17" spans="1:7">
      <c r="A17" s="1"/>
      <c r="B17" s="4"/>
      <c r="C17" s="4"/>
      <c r="D17" s="5"/>
    </row>
    <row r="18" spans="1:7">
      <c r="G18" s="132"/>
    </row>
    <row r="20" spans="1:7">
      <c r="G20" s="132"/>
    </row>
  </sheetData>
  <pageMargins left="0.7" right="0.7" top="0.75" bottom="0.75" header="0.3" footer="0.3"/>
  <pageSetup paperSize="9" scale="7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E9" sqref="E9"/>
    </sheetView>
  </sheetViews>
  <sheetFormatPr baseColWidth="10" defaultRowHeight="15"/>
  <cols>
    <col min="2" max="2" width="14.85546875" customWidth="1"/>
    <col min="3" max="3" width="15" customWidth="1"/>
    <col min="5" max="5" width="13" customWidth="1"/>
  </cols>
  <sheetData>
    <row r="1" spans="1:5" s="33" customFormat="1" ht="45.75" thickBot="1">
      <c r="A1" s="309" t="s">
        <v>36</v>
      </c>
      <c r="B1" s="310"/>
      <c r="C1" s="311"/>
      <c r="D1" s="34" t="s">
        <v>25</v>
      </c>
      <c r="E1" s="35" t="s">
        <v>26</v>
      </c>
    </row>
    <row r="2" spans="1:5">
      <c r="A2" s="314">
        <v>2012</v>
      </c>
      <c r="B2" s="41">
        <v>41121</v>
      </c>
      <c r="C2" s="46">
        <v>41212</v>
      </c>
      <c r="D2" s="53" t="s">
        <v>37</v>
      </c>
      <c r="E2" s="54">
        <v>5.9429999999999997E-2</v>
      </c>
    </row>
    <row r="3" spans="1:5" ht="15.75" thickBot="1">
      <c r="A3" s="312"/>
      <c r="B3" s="42">
        <v>41213</v>
      </c>
      <c r="C3" s="47">
        <v>41304</v>
      </c>
      <c r="D3" s="52" t="s">
        <v>38</v>
      </c>
      <c r="E3" s="51" t="s">
        <v>28</v>
      </c>
    </row>
    <row r="4" spans="1:5">
      <c r="A4" s="314">
        <v>2013</v>
      </c>
      <c r="B4" s="43">
        <v>41305</v>
      </c>
      <c r="C4" s="48">
        <v>41393</v>
      </c>
      <c r="D4" s="38" t="s">
        <v>27</v>
      </c>
      <c r="E4" s="38" t="s">
        <v>28</v>
      </c>
    </row>
    <row r="5" spans="1:5">
      <c r="A5" s="312"/>
      <c r="B5" s="44">
        <v>41394</v>
      </c>
      <c r="C5" s="49">
        <v>41485</v>
      </c>
      <c r="D5" s="39" t="s">
        <v>29</v>
      </c>
      <c r="E5" s="39" t="s">
        <v>28</v>
      </c>
    </row>
    <row r="6" spans="1:5">
      <c r="A6" s="312"/>
      <c r="B6" s="44">
        <v>41486</v>
      </c>
      <c r="C6" s="49">
        <v>41577</v>
      </c>
      <c r="D6" s="39" t="s">
        <v>27</v>
      </c>
      <c r="E6" s="39" t="s">
        <v>30</v>
      </c>
    </row>
    <row r="7" spans="1:5" ht="15.75" thickBot="1">
      <c r="A7" s="313"/>
      <c r="B7" s="45">
        <v>41578</v>
      </c>
      <c r="C7" s="50">
        <v>41669</v>
      </c>
      <c r="D7" s="40" t="s">
        <v>31</v>
      </c>
      <c r="E7" s="40" t="s">
        <v>32</v>
      </c>
    </row>
    <row r="8" spans="1:5">
      <c r="A8" s="312">
        <v>2014</v>
      </c>
      <c r="B8" s="41">
        <v>41670</v>
      </c>
      <c r="C8" s="46">
        <v>41759</v>
      </c>
      <c r="D8" s="36" t="s">
        <v>33</v>
      </c>
      <c r="E8" s="36" t="s">
        <v>34</v>
      </c>
    </row>
    <row r="9" spans="1:5" ht="15.75" thickBot="1">
      <c r="A9" s="313"/>
      <c r="B9" s="42">
        <v>41759</v>
      </c>
      <c r="C9" s="47">
        <v>41850</v>
      </c>
      <c r="D9" s="37" t="s">
        <v>35</v>
      </c>
      <c r="E9" s="37" t="s">
        <v>34</v>
      </c>
    </row>
  </sheetData>
  <mergeCells count="4">
    <mergeCell ref="A1:C1"/>
    <mergeCell ref="A8:A9"/>
    <mergeCell ref="A2:A3"/>
    <mergeCell ref="A4:A7"/>
  </mergeCells>
  <printOptions horizontalCentered="1"/>
  <pageMargins left="0.70866141732283472" right="0.70866141732283472" top="1.5354330708661419" bottom="0.74803149606299213" header="0.31496062992125984" footer="0.31496062992125984"/>
  <pageSetup paperSize="9" orientation="portrait" r:id="rId1"/>
  <ignoredErrors>
    <ignoredError sqref="D4:E9 D2:D3 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2015 PREVISIO</vt:lpstr>
      <vt:lpstr>PREVISIO 2016</vt:lpstr>
      <vt:lpstr>2017 PREVISIO</vt:lpstr>
      <vt:lpstr>2017 PREV. INTERESES</vt:lpstr>
      <vt:lpstr>Hoja3</vt:lpstr>
    </vt:vector>
  </TitlesOfParts>
  <Company>Ajuntament de Dénia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Constantino Baeza</cp:lastModifiedBy>
  <cp:lastPrinted>2017-03-03T12:41:48Z</cp:lastPrinted>
  <dcterms:created xsi:type="dcterms:W3CDTF">2014-03-18T08:12:51Z</dcterms:created>
  <dcterms:modified xsi:type="dcterms:W3CDTF">2017-03-03T12:43:28Z</dcterms:modified>
</cp:coreProperties>
</file>